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EstaPasta_de_trabalho"/>
  <mc:AlternateContent xmlns:mc="http://schemas.openxmlformats.org/markup-compatibility/2006">
    <mc:Choice Requires="x15">
      <x15ac:absPath xmlns:x15ac="http://schemas.microsoft.com/office/spreadsheetml/2010/11/ac" url="D:\Users\julia\Desktop\JULIA GOMES\JULIA - ICTHUS\AMESP LIC\AME-Perfuração Poços Profundos\2024\"/>
    </mc:Choice>
  </mc:AlternateContent>
  <xr:revisionPtr revIDLastSave="0" documentId="13_ncr:1_{88A0F973-1910-4481-8331-A82D1B695783}" xr6:coauthVersionLast="47" xr6:coauthVersionMax="47" xr10:uidLastSave="{00000000-0000-0000-0000-000000000000}"/>
  <bookViews>
    <workbookView xWindow="-120" yWindow="-120" windowWidth="20730" windowHeight="11160" tabRatio="668" xr2:uid="{00000000-000D-0000-FFFF-FFFF00000000}"/>
  </bookViews>
  <sheets>
    <sheet name="ORÇAMENTO" sheetId="42" r:id="rId1"/>
    <sheet name="COMPOSIÇÃO" sheetId="44" r:id="rId2"/>
  </sheets>
  <definedNames>
    <definedName name="A">#REF!</definedName>
    <definedName name="_xlnm.Print_Area" localSheetId="0">ORÇAMENTO!$A$1:$N$68</definedName>
    <definedName name="COMPOSIÇÃO">#REF!</definedName>
    <definedName name="COMPOSIÇÃO_COTAÇÃO">#REF!</definedName>
    <definedName name="COTAÇÃO">#REF!</definedName>
    <definedName name="COTAÇÕES">#REF!</definedName>
    <definedName name="QUADRO_GERAL">#REF!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70" i="42" l="1"/>
  <c r="K64" i="42"/>
  <c r="K61" i="42"/>
  <c r="K36" i="42"/>
  <c r="K26" i="42"/>
  <c r="K16" i="42"/>
  <c r="K56" i="42"/>
  <c r="I64" i="42" l="1"/>
  <c r="J64" i="42" s="1"/>
  <c r="L64" i="42"/>
  <c r="M64" i="42" s="1"/>
  <c r="L61" i="42"/>
  <c r="M61" i="42" s="1"/>
  <c r="I61" i="42"/>
  <c r="J61" i="42" s="1"/>
  <c r="I36" i="42"/>
  <c r="L36" i="42"/>
  <c r="L16" i="42"/>
  <c r="M16" i="42" s="1"/>
  <c r="I16" i="42"/>
  <c r="J16" i="42" s="1"/>
  <c r="I56" i="42"/>
  <c r="L56" i="42"/>
  <c r="L26" i="42"/>
  <c r="I26" i="42"/>
  <c r="I22" i="42"/>
  <c r="I23" i="42" l="1"/>
  <c r="I8" i="42"/>
  <c r="I7" i="42"/>
  <c r="K22" i="42" l="1"/>
  <c r="L22" i="42" s="1"/>
  <c r="K23" i="42"/>
  <c r="K8" i="42"/>
  <c r="L8" i="42" s="1"/>
  <c r="K7" i="42"/>
  <c r="L7" i="42" s="1"/>
  <c r="L23" i="42" l="1"/>
  <c r="B3" i="44" l="1"/>
  <c r="I6" i="44" l="1"/>
  <c r="I7" i="44"/>
  <c r="I5" i="44"/>
  <c r="K11" i="42"/>
  <c r="L11" i="42" s="1"/>
  <c r="I52" i="42" l="1"/>
  <c r="K52" i="42"/>
  <c r="L52" i="42" s="1"/>
  <c r="I49" i="42"/>
  <c r="K49" i="42"/>
  <c r="L49" i="42" s="1"/>
  <c r="I50" i="42"/>
  <c r="K50" i="42"/>
  <c r="L50" i="42" s="1"/>
  <c r="I51" i="42"/>
  <c r="K51" i="42"/>
  <c r="L51" i="42" s="1"/>
  <c r="I41" i="42"/>
  <c r="K41" i="42"/>
  <c r="L41" i="42" s="1"/>
  <c r="K35" i="42"/>
  <c r="L35" i="42" s="1"/>
  <c r="I35" i="42"/>
  <c r="I37" i="42"/>
  <c r="K37" i="42"/>
  <c r="L37" i="42" s="1"/>
  <c r="I45" i="42"/>
  <c r="K45" i="42"/>
  <c r="L45" i="42" s="1"/>
  <c r="I44" i="42"/>
  <c r="K44" i="42"/>
  <c r="L44" i="42" s="1"/>
  <c r="I34" i="42"/>
  <c r="K34" i="42"/>
  <c r="I53" i="42"/>
  <c r="K53" i="42"/>
  <c r="I20" i="42"/>
  <c r="K20" i="42"/>
  <c r="L20" i="42" s="1"/>
  <c r="I59" i="42"/>
  <c r="K59" i="42"/>
  <c r="L59" i="42" s="1"/>
  <c r="I55" i="42"/>
  <c r="K55" i="42"/>
  <c r="L55" i="42" s="1"/>
  <c r="I25" i="42"/>
  <c r="K25" i="42"/>
  <c r="L25" i="42" s="1"/>
  <c r="I57" i="42"/>
  <c r="K57" i="42"/>
  <c r="L57" i="42" s="1"/>
  <c r="I24" i="42"/>
  <c r="K24" i="42"/>
  <c r="L24" i="42" s="1"/>
  <c r="I54" i="42"/>
  <c r="K54" i="42"/>
  <c r="L54" i="42" s="1"/>
  <c r="I38" i="42"/>
  <c r="K38" i="42"/>
  <c r="L38" i="42" s="1"/>
  <c r="I8" i="44"/>
  <c r="K21" i="42" s="1"/>
  <c r="L21" i="42" s="1"/>
  <c r="I33" i="42"/>
  <c r="K33" i="42"/>
  <c r="I14" i="42"/>
  <c r="K14" i="42"/>
  <c r="L14" i="42" s="1"/>
  <c r="I58" i="42"/>
  <c r="K58" i="42"/>
  <c r="L58" i="42" s="1"/>
  <c r="I30" i="42"/>
  <c r="K30" i="42"/>
  <c r="L30" i="42" s="1"/>
  <c r="I32" i="42"/>
  <c r="K32" i="42"/>
  <c r="L32" i="42" s="1"/>
  <c r="I43" i="42"/>
  <c r="K43" i="42"/>
  <c r="L43" i="42" s="1"/>
  <c r="I39" i="42"/>
  <c r="K39" i="42"/>
  <c r="L39" i="42" s="1"/>
  <c r="I31" i="42"/>
  <c r="K31" i="42"/>
  <c r="I40" i="42"/>
  <c r="K40" i="42"/>
  <c r="L40" i="42" s="1"/>
  <c r="I13" i="42"/>
  <c r="K13" i="42"/>
  <c r="K12" i="42"/>
  <c r="L12" i="42" s="1"/>
  <c r="I12" i="42"/>
  <c r="K19" i="42"/>
  <c r="L19" i="42" s="1"/>
  <c r="I19" i="42"/>
  <c r="I11" i="42"/>
  <c r="M19" i="42" l="1"/>
  <c r="L53" i="42"/>
  <c r="M49" i="42" s="1"/>
  <c r="L13" i="42"/>
  <c r="L31" i="42"/>
  <c r="L33" i="42"/>
  <c r="L34" i="42"/>
  <c r="J49" i="42"/>
  <c r="I21" i="42"/>
  <c r="J19" i="42" s="1"/>
  <c r="J43" i="42"/>
  <c r="J30" i="42"/>
  <c r="M43" i="42"/>
  <c r="J11" i="42"/>
  <c r="M30" i="42" l="1"/>
  <c r="M11" i="42"/>
  <c r="I9" i="42"/>
  <c r="J7" i="42" l="1"/>
  <c r="M66" i="42" s="1"/>
  <c r="K9" i="42"/>
  <c r="L9" i="42" s="1"/>
  <c r="M7" i="42" s="1"/>
  <c r="M67" i="42" s="1"/>
  <c r="O67" i="4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e001 (Page 1)" description="Conexão com a consulta 'Table001 (Page 1)' na pasta de trabalho." type="5" refreshedVersion="8" background="1" saveData="1">
    <dbPr connection="Provider=Microsoft.Mashup.OleDb.1;Data Source=$Workbook$;Location=&quot;Table001 (Page 1)&quot;;Extended Properties=&quot;&quot;" command="SELECT * FROM [Table001 (Page 1)]"/>
  </connection>
</connections>
</file>

<file path=xl/sharedStrings.xml><?xml version="1.0" encoding="utf-8"?>
<sst xmlns="http://schemas.openxmlformats.org/spreadsheetml/2006/main" count="283" uniqueCount="187">
  <si>
    <t>REFERÊNCIA</t>
  </si>
  <si>
    <t>CÓDIGO</t>
  </si>
  <si>
    <t>SERVIÇO</t>
  </si>
  <si>
    <t>UNID</t>
  </si>
  <si>
    <t>QTDE</t>
  </si>
  <si>
    <t>PREÇO SUBITEM SEM BDI</t>
  </si>
  <si>
    <t>PREÇO DO SERVIÇO SEM BDI</t>
  </si>
  <si>
    <t>UN</t>
  </si>
  <si>
    <t>M</t>
  </si>
  <si>
    <t>ED-50266</t>
  </si>
  <si>
    <t>BDI (%)</t>
  </si>
  <si>
    <t>VALOR C BDI</t>
  </si>
  <si>
    <t>M2</t>
  </si>
  <si>
    <t>H</t>
  </si>
  <si>
    <t>M3</t>
  </si>
  <si>
    <t xml:space="preserve">UN    </t>
  </si>
  <si>
    <t xml:space="preserve">M     </t>
  </si>
  <si>
    <t>M3XKM</t>
  </si>
  <si>
    <t>ED-49004</t>
  </si>
  <si>
    <t>CABO DE COBRE FLEXÍVEL, CLASSE 5, ISOLAMENTO TIPO EPR/HEPR, NÃO HALOGENADO, ANTICHAMA, TERMOFIXO, UNIPOLAR, SEÇÃO 25 MM2, 90°C, 0,6/1KV</t>
  </si>
  <si>
    <t>ED-48976</t>
  </si>
  <si>
    <t>CABO DE COBRE FLEXÍVEL, CLASSE 5, ISOLAMENTO TIPO LSHF/ATOX, NÃO HALOGENADO, ANTICHAMA, TERMOPLÁSTICO, UNIPOLAR, SEÇÃO 25 MM2, 70°C, 450/750V</t>
  </si>
  <si>
    <t>ED-50044</t>
  </si>
  <si>
    <t>FORNECIMENTO E ASSENTAMENTO DE TUBO DE AÇO GALVANIZADO COM COSTURA , INCLUSIVE CONEXÕES E SUPORTES, D = 1 1/2"</t>
  </si>
  <si>
    <t>ED-50045</t>
  </si>
  <si>
    <t>FORNECIMENTO E ASSENTAMENTO DE TUBO DE AÇO GALVANIZADO COM COSTURA , INCLUSIVE CONEXÕES E SUPORTES, D = 2"</t>
  </si>
  <si>
    <t>ED-50022</t>
  </si>
  <si>
    <t>FORNECIMENTO E ASSENTAMENTO DE TUBO PVC RÍGIDO SOLDÁVEL, ÁGUA FRIA, DN 50 MM (1.1/2"), INCLUSIVE CONEXÕES</t>
  </si>
  <si>
    <t>ED-50003</t>
  </si>
  <si>
    <t>REGISTRO DE ESFERA, TIPO PVC SOLDÁVEL DN 50MM (1.1/2"), INCLUSIVE VOLANTE PARA ACIONAMENTO</t>
  </si>
  <si>
    <t>ED-49978</t>
  </si>
  <si>
    <t>ED-50182</t>
  </si>
  <si>
    <t>LIMPEZA FINAL PARA ENTREGA DA OBRA</t>
  </si>
  <si>
    <t>ED-51122</t>
  </si>
  <si>
    <t>ED-51131</t>
  </si>
  <si>
    <t>L</t>
  </si>
  <si>
    <t>AUXILIAR DE ENCANADOR OU BOMBEIRO HIDRÁULICO COM ENCARGOS COMPLEMENTARES</t>
  </si>
  <si>
    <t>ENCANADOR OU BOMBEIRO HIDRÁULICO COM ENCARGOS COMPLEMENTARES</t>
  </si>
  <si>
    <t>PREÇO DO SERVIÇO COM BDI</t>
  </si>
  <si>
    <t>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</si>
  <si>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</si>
  <si>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ITEM</t>
  </si>
  <si>
    <t>LIMPEZA GERAL</t>
  </si>
  <si>
    <t>ESCAVAÇÃO MANUAL DE VALA COM PROFUNDIDADE MENOR OU IGUAL A 1,30 M. AF_02/2021</t>
  </si>
  <si>
    <t>CAIXA D´ÁGUA EM POLIÉSTER REFORÇADO COM FIBRA DE VIDRO, 10000 LITROS - FORNECIMENTO E INSTALAÇÃO. AF_06/2021</t>
  </si>
  <si>
    <t>ED-20584</t>
  </si>
  <si>
    <t>ENTRADA DE ENERGIA AÉREA, TIPO C4, PADRÃO CEMIG, CARGA INSTALADA DE 27,1KVA ATÉ 38KVA, TRIFÁSICO, COM SAÍDA SUBTERRÂNEA, INCLUSIVE POSTE, CAIXA PARA MEDIDOR, DISJUNTOR, BARRAMENTO, ATERRAMENTO E ACESSÓRIOS</t>
  </si>
  <si>
    <t>TORNEIRA DE BOIA PARA CAIXA D'ÁGUA, ROSCÁVEL, 2" - FORNECIMENTO E INSTALAÇÃO. AF_08/2021</t>
  </si>
  <si>
    <t>VÁLVULA DE RETENÇÃO HORIZONTAL, DE BRONZE, ROSCÁVEL, 2"  - FORNECIMENTO E INSTALAÇÃO. AF_08/2021</t>
  </si>
  <si>
    <t>REGISTRO DE GAVETA, TIPO BRUTO, ROSCÁVEL 1.1/2" (PARA TUBO SOLDÁVEL OU PPR DN 50MM/CPVC DN 42MM), INCLUSIVE VOLANTE PARA ACIONAMENTO</t>
  </si>
  <si>
    <t>ADAPTADOR EM LATÃO PARA INSTALAÇÃO PREDIAL DE COMBATE A INCÊNDIO ENGATE RÁPIDO 2.1/2" X ROSCA INTERNA 5 FIOS 2.1/2", FORNECIMENTO E INSTALAÇÃO</t>
  </si>
  <si>
    <t>ISS = 5%</t>
  </si>
  <si>
    <t>REGULARIZAÇÃO E COMPACTAÇÃO DE TERRENO MANUAL COM SOQUETE, EXCLUSIVE DESMATAMENTO, DESTOCAMENTO, LIMPEZA/ROÇADA DO TERRENO</t>
  </si>
  <si>
    <t>CARGA MANUAL DE MATERIAL DE QUALQUER NATUREZA SOBRE CAMINHÃO, EXCLUSIVE TRANSPORTE</t>
  </si>
  <si>
    <t>ED-29235</t>
  </si>
  <si>
    <t>TRANSPORTE DE MATERIAL DE QUALQUER NATUREZA EM CAMINHÃO, DISTÂNCIA MAIORES QUE 30KM, DENTRO DO PERÍMETRO URBANO, EXCLUSIVE CARGA, INCLUSIVE DESCARGA</t>
  </si>
  <si>
    <t xml:space="preserve">BOMBA SUBMERSA PARA POCOS TUBULARES PROFUNDOS DIAMETRO DE 4 POLEGADAS, ELETRICA, MONOFASICA, POTENCIA 0,49 HP, 13 ESTAGIOS, BOCAL DE DESCARGA DIAMETRO DE UMA POLEGADA E MEIA, HM/Q = 18 M / 1,90 M3/H A 85 M / 0,60 M3/H                                                                                                                                                                                                                                                                                 </t>
  </si>
  <si>
    <t xml:space="preserve">BOMBA SUBMERSA PARA POCOS TUBULARES PROFUNDOS DIAMETRO DE 4 POLEGADAS, ELETRICA, TRIFASICA, POTENCIA 1,97 HP, 20 ESTAGIOS, BOCAL DE DESCARGA DIAMETRO DE UMA POLEGADA E MEIA, HM/Q = 18 M / 5,40 M3/H A 164 M / 0,80 M3/H                                                                                                                                                                                                                                                                                 </t>
  </si>
  <si>
    <t xml:space="preserve">BOMBA SUBMERSA PARA POCOS TUBULARES PROFUNDOS DIAMETRO DE 6 POLEGADAS, ELETRICA, TRIFASICA, POTENCIA 3,45 HP, 5 ESTAGIOS, BOCAL DE DESCARGA DIAMETRO DE 2 POLEGADAS, HM/Q = 68,5 M / 6,12 M3/H A 39,5 M / 14,04 M3/H                                                                                                                                                                                                                                                                                      </t>
  </si>
  <si>
    <t xml:space="preserve">TUBO ACO GALVANIZADO COM COSTURA, CLASSE MEDIA, DN 6", E = 4,85* MM, PESO 19,68* KG/M (NBR 5580)                                                                                                                                                                                                                                                                                                                                                                                                          </t>
  </si>
  <si>
    <t>REATERRO MANUAL DE VALAS, COM PLACA VIBRATÓRIA. AF_08/2023</t>
  </si>
  <si>
    <t>LASTRO COM MATERIAL GRANULAR (AREIA MÉDIA), APLICADO EM PISOS OU LAJES SOBRE SOLO, ESPESSURA DE *10 CM*. AF_01/2024</t>
  </si>
  <si>
    <t>PREÇO UNITÁRIO</t>
  </si>
  <si>
    <t>PREÇO SUBITEM  COM BDI</t>
  </si>
  <si>
    <t xml:space="preserve">1. </t>
  </si>
  <si>
    <t>2.</t>
  </si>
  <si>
    <t>PREÇO UNITÁRIO COM BDI</t>
  </si>
  <si>
    <t>1.1</t>
  </si>
  <si>
    <t>2.1</t>
  </si>
  <si>
    <t>2.2</t>
  </si>
  <si>
    <t>2.3</t>
  </si>
  <si>
    <t>3.</t>
  </si>
  <si>
    <t>4.</t>
  </si>
  <si>
    <t>COMPOSIÇÃO</t>
  </si>
  <si>
    <t>3.1</t>
  </si>
  <si>
    <t>3.2</t>
  </si>
  <si>
    <t>4.1</t>
  </si>
  <si>
    <t>9.1</t>
  </si>
  <si>
    <t>COMPOSIÇÕES</t>
  </si>
  <si>
    <t>SUB-ITEM</t>
  </si>
  <si>
    <t>COEF.</t>
  </si>
  <si>
    <t>-</t>
  </si>
  <si>
    <t>CPU-1</t>
  </si>
  <si>
    <t>PRELIMINARES</t>
  </si>
  <si>
    <t>DOCUMENTAÇÃO</t>
  </si>
  <si>
    <t>1.1.1</t>
  </si>
  <si>
    <t>1.1.2</t>
  </si>
  <si>
    <t>1.1.3</t>
  </si>
  <si>
    <t>65 001 073</t>
  </si>
  <si>
    <t>AUTORIZAÇÃO DE PERFURAÇÃO DE POÇO TUBULAR PROFUNDO</t>
  </si>
  <si>
    <t>65 001 115</t>
  </si>
  <si>
    <t>ANALISE BACTERIOLÓGICA</t>
  </si>
  <si>
    <t>65 001 114</t>
  </si>
  <si>
    <t>ANALISE FÍSICO-QUÍMICA</t>
  </si>
  <si>
    <t>65 000 055</t>
  </si>
  <si>
    <t>LIMPEZA TERRENO COM ROÇADEIRA MECÂNICA</t>
  </si>
  <si>
    <t>65 001 069</t>
  </si>
  <si>
    <t xml:space="preserve">INSTALAÇÕES PROVISÓRIAS  PARA BARRACÃO DE OBRAS PARA PERFURAÇÃO DE POÇO                                                                                                                                                                             </t>
  </si>
  <si>
    <t xml:space="preserve">MOBILIZAÇÃO E DESLOCAMENTO DAS EQUIPES, EQUIPAMENTOS, MATERIAIS E FERRAMENTAS PARA PERFURAÇÃO DE POÇOS COM SONDA ROTO-PNEUMATICA                                                                                                                 </t>
  </si>
  <si>
    <t>KM</t>
  </si>
  <si>
    <t>1.2</t>
  </si>
  <si>
    <t>1.2.1</t>
  </si>
  <si>
    <t>1.2.2</t>
  </si>
  <si>
    <t>1.2.3</t>
  </si>
  <si>
    <t>1.2.4</t>
  </si>
  <si>
    <t>1.3</t>
  </si>
  <si>
    <t>1.3.1</t>
  </si>
  <si>
    <t>INSTALAÇÃO ELÉTRICA</t>
  </si>
  <si>
    <t>PERFURAÇÃO</t>
  </si>
  <si>
    <t>PERFURAÇÃO DO POÇO E ACESSÓRIOS</t>
  </si>
  <si>
    <t>65 001 092</t>
  </si>
  <si>
    <t>65 001 093</t>
  </si>
  <si>
    <t>65 001 101</t>
  </si>
  <si>
    <t>65 001 107</t>
  </si>
  <si>
    <t>65 001 106</t>
  </si>
  <si>
    <t>65 001 105</t>
  </si>
  <si>
    <t>65 001 110</t>
  </si>
  <si>
    <t>PERFURACAO EM ALUVIAO E CAMADAS INCONSISTENTES - DIAMETRO DO FURO = 12"</t>
  </si>
  <si>
    <t>PERFURACAO EM ROCHA SA - DIAMETRO DO FURO = 6"</t>
  </si>
  <si>
    <t>CIMENTAÇÃO DO ESPAÇO ANELAR COM ARGAMASSA DE CIMENTO E AREIA NO TRAÇO DE 1:3</t>
  </si>
  <si>
    <t>LAJE EM CONCRETO SIMPLES, CONSUMO MÍNIMO DE CIMENTO DE 200 KG/M3, ESPESSURA = 20 CM, DIÂMETRO = 2,50 M</t>
  </si>
  <si>
    <t>DESINFECCAO DE POCO COM UTILIZACAO DE PRODUTOS QUIMICOS</t>
  </si>
  <si>
    <t>PRE-FILTRO COM PEDRA BRITADA</t>
  </si>
  <si>
    <t>DESENVOLVIMENTO E TESTE DE VAZÃO COM COMPRESSOR DE ATÉ 150 PCM</t>
  </si>
  <si>
    <t>TUBO DE AÇO GALVANIZADO COM COSTURA, CLASSE MÉDIA, DN 6", E=4,85 MM PARA REVESTIMENTO DO FURO - FORNECIMENTO E INSTALAÇÃO</t>
  </si>
  <si>
    <t>2.1.1</t>
  </si>
  <si>
    <t>2.1.2</t>
  </si>
  <si>
    <t>2.1.3</t>
  </si>
  <si>
    <t>2.1.4</t>
  </si>
  <si>
    <t>2.1.5</t>
  </si>
  <si>
    <t>2.1.6</t>
  </si>
  <si>
    <t>2.1.7</t>
  </si>
  <si>
    <t>2.1.8</t>
  </si>
  <si>
    <t>2.2.1</t>
  </si>
  <si>
    <t>2.2.2</t>
  </si>
  <si>
    <t>2.2.3</t>
  </si>
  <si>
    <t>2.2.4</t>
  </si>
  <si>
    <t>2.2.5</t>
  </si>
  <si>
    <t>2.2.6</t>
  </si>
  <si>
    <t>2.2.7</t>
  </si>
  <si>
    <t>2.2.8</t>
  </si>
  <si>
    <t>2.2.9</t>
  </si>
  <si>
    <t>2.2.10</t>
  </si>
  <si>
    <t>2.2.11</t>
  </si>
  <si>
    <t>2.2.12</t>
  </si>
  <si>
    <t>2.3.1</t>
  </si>
  <si>
    <t>2.3.2</t>
  </si>
  <si>
    <t>2.3.3</t>
  </si>
  <si>
    <t>65 001 116</t>
  </si>
  <si>
    <t>RELATÓRIOS FINAL DE POÇO (BOMBEAMENTO E RECUPERAÇÃO DE NÍVEL, PERFIL GEOLÓGICO E HISTÓRICO DE PERFURAÇÃO)</t>
  </si>
  <si>
    <t>65 002 508</t>
  </si>
  <si>
    <t>RECUPERAÇÃO E LIMPEZA DE POÇOS ARTESIANOS COM A UTILIZAÇÃO DE SOLUÇÃO AQUÓSA A BASE DE ORTO-FOSFATO, ESTABILIZANTES, ANTICORROSIVOS E DESINCRUSTANTES</t>
  </si>
  <si>
    <t>TAMPA DE PROTEÇÃO DO POÇO PROFUNDO EM AÇO PRETO LISO DIN2440</t>
  </si>
  <si>
    <t>FECHAMENTO DO POÇO</t>
  </si>
  <si>
    <t xml:space="preserve">INSTALAÇÕES HIDRÁULICAS </t>
  </si>
  <si>
    <t>ITENS E SERVIÇOS</t>
  </si>
  <si>
    <t>3.1.1</t>
  </si>
  <si>
    <t>3.1.2</t>
  </si>
  <si>
    <t>3.1.3</t>
  </si>
  <si>
    <t>3.1.4</t>
  </si>
  <si>
    <t>3.1.5</t>
  </si>
  <si>
    <t>3.1.6</t>
  </si>
  <si>
    <t>3.1.7</t>
  </si>
  <si>
    <t>3.1.8</t>
  </si>
  <si>
    <t>3.1.9</t>
  </si>
  <si>
    <t>3.1.10</t>
  </si>
  <si>
    <t>3.1.11</t>
  </si>
  <si>
    <t>RESERVATÓRIO</t>
  </si>
  <si>
    <t>ACABAMENTOS</t>
  </si>
  <si>
    <t>TOTAL SEM BDI:</t>
  </si>
  <si>
    <t>TOTAL COM BDI:</t>
  </si>
  <si>
    <t>SERVIÇOS E INSTALAÇÃO</t>
  </si>
  <si>
    <t>65 001 070</t>
  </si>
  <si>
    <t>EQUIPAMENTOS DE BOMBEAMENTO E ACESSÓRIOS</t>
  </si>
  <si>
    <t>4.1.1</t>
  </si>
  <si>
    <t>ED-7422</t>
  </si>
  <si>
    <t>QUADRO DE COMANDO PARA UMA BOMBA DE POTÊNCIA 0,50CV MONOFÁSICA, EM PARTIDA DIRETA COM ACIONAMENTO MANUAL/AUTOMÁTICO E DETECÇÃO DE FALTA DE FASE</t>
  </si>
  <si>
    <t>ED-7519</t>
  </si>
  <si>
    <t>QUADRO DE COMANDO PARA UMA BOMBA DE POTÊNCIA 2,0CV TRIFÁSICA, EM PARTIDA DIRETA COM ACIONAMENTO MANUAL/AUTOMÁTICO E DETECÇÃO DE FALTA DE FASE</t>
  </si>
  <si>
    <t>ED-7520</t>
  </si>
  <si>
    <t>QUADRO DE COMANDO PARA UMA BOMBA DE POTÊNCIA 3,0CV TRIFÁSICA, EM PARTIDA DIRETA COM ACIONAMENTO MANUAL/AUTOMÁTICO E DETECÇÃO DE FALTA DE FASE</t>
  </si>
  <si>
    <t>PERFURAÇÃO DE POÇOS PROFUNDOS - SERVIÇOS E FORNECIMENTOS</t>
  </si>
  <si>
    <t>PERFURAÇÃO (continuação)</t>
  </si>
  <si>
    <t>COPASA - SET/24</t>
  </si>
  <si>
    <t>PLANILHA ORÇAMENTÁRIA - BDI 24,12%</t>
  </si>
  <si>
    <t>SETOP - JUL/24</t>
  </si>
  <si>
    <t>SINAPI - AGO/24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</si>
</sst>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43" formatCode="_-* #,##0.00_-;\-* #,##0.00_-;_-* &quot;-&quot;??_-;_-@_-"/>
    <numFmt numFmtId="164" formatCode="_-* #,##0.00_-;\-* #,##0.00_-;_-* \-??_-;_-@_-"/>
    <numFmt numFmtId="165" formatCode="&quot;R$ &quot;#,##0.00"/>
    <numFmt numFmtId="167" formatCode="&quot;R$&quot;\ #,##0.00"/>
    <numFmt numFmtId="178" formatCode="0.00000"/>
    <numFmt numFmtId="179" formatCode="0.0000"/>
    <numFmt numFmtId="180" formatCode="&quot;R$ &quot;#,##0.00;[Red]&quot;-R$ &quot;#,##0.00"/>
  </numFmts>
  <fonts count="30"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Calibri Light"/>
      <family val="2"/>
      <charset val="1"/>
    </font>
    <font>
      <sz val="9"/>
      <color rgb="FF000000"/>
      <name val="Calibri Light"/>
      <family val="2"/>
      <charset val="1"/>
    </font>
    <font>
      <sz val="11"/>
      <color rgb="FF000000"/>
      <name val="Calibri"/>
      <family val="2"/>
      <charset val="1"/>
    </font>
    <font>
      <sz val="8"/>
      <name val="Calibri"/>
      <family val="2"/>
      <charset val="1"/>
    </font>
    <font>
      <sz val="10"/>
      <name val="Arial"/>
      <family val="2"/>
    </font>
    <font>
      <sz val="10"/>
      <name val="Arial"/>
      <family val="2"/>
    </font>
    <font>
      <sz val="11"/>
      <color rgb="FF000000"/>
      <name val="Calibri"/>
      <family val="2"/>
      <scheme val="minor"/>
    </font>
    <font>
      <b/>
      <sz val="12"/>
      <color rgb="FF000000"/>
      <name val="Calibri Light"/>
      <family val="2"/>
      <scheme val="major"/>
    </font>
    <font>
      <b/>
      <sz val="11"/>
      <color rgb="FF000000"/>
      <name val="Calibri Light"/>
      <family val="2"/>
      <scheme val="major"/>
    </font>
    <font>
      <b/>
      <sz val="14"/>
      <name val="Calibri Light"/>
      <family val="2"/>
    </font>
    <font>
      <sz val="11"/>
      <color theme="1"/>
      <name val="Arial"/>
      <family val="2"/>
    </font>
    <font>
      <b/>
      <sz val="9"/>
      <color rgb="FF000000"/>
      <name val="Calibri Light"/>
      <family val="2"/>
    </font>
    <font>
      <b/>
      <sz val="11"/>
      <color rgb="FF000000"/>
      <name val="Calibri Light"/>
      <family val="2"/>
      <charset val="1"/>
    </font>
    <font>
      <sz val="9"/>
      <color rgb="FF000000"/>
      <name val="Calibri Light"/>
      <family val="2"/>
      <charset val="1"/>
      <scheme val="major"/>
    </font>
    <font>
      <sz val="9"/>
      <color rgb="FF000000"/>
      <name val="Calibri Light"/>
      <family val="2"/>
      <scheme val="major"/>
    </font>
    <font>
      <sz val="9"/>
      <name val="Calibri Light"/>
      <family val="2"/>
      <charset val="1"/>
    </font>
    <font>
      <b/>
      <sz val="11"/>
      <color rgb="FF000000"/>
      <name val="Calibri Light"/>
      <family val="2"/>
    </font>
    <font>
      <b/>
      <sz val="14"/>
      <color rgb="FF000000"/>
      <name val="Calibri Light"/>
      <family val="2"/>
      <charset val="1"/>
    </font>
    <font>
      <b/>
      <sz val="9"/>
      <color rgb="FF000000"/>
      <name val="Calibri Light"/>
      <family val="2"/>
      <scheme val="major"/>
    </font>
  </fonts>
  <fills count="10">
    <fill>
      <patternFill patternType="none"/>
    </fill>
    <fill>
      <patternFill patternType="gray125"/>
    </fill>
    <fill>
      <patternFill patternType="solid">
        <fgColor rgb="FFD0CECE"/>
        <bgColor rgb="FFD9D9D9"/>
      </patternFill>
    </fill>
    <fill>
      <patternFill patternType="solid">
        <fgColor theme="0" tint="-4.9989318521683403E-2"/>
        <bgColor indexed="64"/>
      </patternFill>
    </fill>
    <fill>
      <patternFill patternType="solid">
        <fgColor theme="0" tint="-4.9989318521683403E-2"/>
        <bgColor rgb="FFD9D9D9"/>
      </patternFill>
    </fill>
    <fill>
      <patternFill patternType="solid">
        <fgColor theme="0"/>
        <bgColor indexed="64"/>
      </patternFill>
    </fill>
    <fill>
      <patternFill patternType="solid">
        <fgColor theme="0" tint="-4.9989318521683403E-2"/>
        <bgColor rgb="FFFFCC00"/>
      </patternFill>
    </fill>
    <fill>
      <patternFill patternType="solid">
        <fgColor theme="2" tint="-9.9978637043366805E-2"/>
        <bgColor rgb="FFFFCC00"/>
      </patternFill>
    </fill>
    <fill>
      <patternFill patternType="solid">
        <fgColor theme="0" tint="-4.9989318521683403E-2"/>
        <bgColor rgb="FFE6E6E6"/>
      </patternFill>
    </fill>
    <fill>
      <patternFill patternType="solid">
        <fgColor theme="0" tint="-0.14999847407452621"/>
        <bgColor rgb="FF8497B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theme="2" tint="-0.749992370372631"/>
      </left>
      <right style="thin">
        <color theme="2" tint="-0.749992370372631"/>
      </right>
      <top style="thin">
        <color theme="2" tint="-0.749992370372631"/>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theme="2" tint="-0.749992370372631"/>
      </right>
      <top style="medium">
        <color indexed="64"/>
      </top>
      <bottom style="medium">
        <color indexed="64"/>
      </bottom>
      <diagonal/>
    </border>
    <border>
      <left style="thin">
        <color theme="2" tint="-0.749992370372631"/>
      </left>
      <right style="thin">
        <color theme="2" tint="-0.749992370372631"/>
      </right>
      <top style="medium">
        <color indexed="64"/>
      </top>
      <bottom style="medium">
        <color indexed="64"/>
      </bottom>
      <diagonal/>
    </border>
    <border>
      <left style="thin">
        <color theme="2" tint="-0.749992370372631"/>
      </left>
      <right style="thin">
        <color theme="2" tint="-0.749992370372631"/>
      </right>
      <top/>
      <bottom style="thin">
        <color theme="2" tint="-0.749992370372631"/>
      </bottom>
      <diagonal/>
    </border>
    <border>
      <left style="thin">
        <color theme="2" tint="-0.749992370372631"/>
      </left>
      <right style="thin">
        <color theme="2" tint="-0.749992370372631"/>
      </right>
      <top/>
      <bottom/>
      <diagonal/>
    </border>
    <border>
      <left style="thin">
        <color theme="2" tint="-0.749992370372631"/>
      </left>
      <right/>
      <top/>
      <bottom style="thin">
        <color theme="2" tint="-0.749992370372631"/>
      </bottom>
      <diagonal/>
    </border>
    <border>
      <left/>
      <right/>
      <top/>
      <bottom style="thin">
        <color theme="2" tint="-0.749992370372631"/>
      </bottom>
      <diagonal/>
    </border>
    <border>
      <left style="thin">
        <color theme="2" tint="-0.749992370372631"/>
      </left>
      <right style="thin">
        <color theme="2" tint="-0.749992370372631"/>
      </right>
      <top style="thin">
        <color theme="2" tint="-0.749992370372631"/>
      </top>
      <bottom style="thin">
        <color indexed="64"/>
      </bottom>
      <diagonal/>
    </border>
    <border>
      <left style="thin">
        <color theme="2" tint="-0.749992370372631"/>
      </left>
      <right style="thin">
        <color indexed="64"/>
      </right>
      <top style="thin">
        <color theme="2" tint="-0.749992370372631"/>
      </top>
      <bottom style="thin">
        <color indexed="64"/>
      </bottom>
      <diagonal/>
    </border>
    <border>
      <left style="thin">
        <color theme="2" tint="-0.749992370372631"/>
      </left>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s>
  <cellStyleXfs count="134">
    <xf numFmtId="0" fontId="0" fillId="0" borderId="0"/>
    <xf numFmtId="164" fontId="13" fillId="0" borderId="0" applyBorder="0" applyProtection="0"/>
    <xf numFmtId="0" fontId="15"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0" fontId="10" fillId="0" borderId="0"/>
    <xf numFmtId="43" fontId="17" fillId="0" borderId="0" applyFont="0" applyFill="0" applyBorder="0" applyAlignment="0" applyProtection="0"/>
    <xf numFmtId="9" fontId="15" fillId="0" borderId="0"/>
    <xf numFmtId="0" fontId="15" fillId="0" borderId="0"/>
    <xf numFmtId="0" fontId="9" fillId="0" borderId="0"/>
    <xf numFmtId="44" fontId="9" fillId="0" borderId="0" applyFont="0" applyFill="0" applyBorder="0" applyAlignment="0" applyProtection="0"/>
    <xf numFmtId="0" fontId="8" fillId="0" borderId="0"/>
    <xf numFmtId="9" fontId="8"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0" fontId="17" fillId="0" borderId="0"/>
    <xf numFmtId="43" fontId="8" fillId="0" borderId="0" applyFont="0" applyFill="0" applyBorder="0" applyAlignment="0" applyProtection="0"/>
    <xf numFmtId="0" fontId="15" fillId="0" borderId="0"/>
    <xf numFmtId="0" fontId="15"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7" fillId="0" borderId="0"/>
    <xf numFmtId="43" fontId="17" fillId="0" borderId="0" applyFont="0" applyFill="0" applyBorder="0" applyAlignment="0" applyProtection="0"/>
    <xf numFmtId="0" fontId="7" fillId="0" borderId="0"/>
    <xf numFmtId="44" fontId="7"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6" fillId="0" borderId="0"/>
    <xf numFmtId="43" fontId="17" fillId="0" borderId="0" applyFont="0" applyFill="0" applyBorder="0" applyAlignment="0" applyProtection="0"/>
    <xf numFmtId="0" fontId="6" fillId="0" borderId="0"/>
    <xf numFmtId="44" fontId="6"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5" fillId="0" borderId="0"/>
    <xf numFmtId="43" fontId="17" fillId="0" borderId="0" applyFont="0" applyFill="0" applyBorder="0" applyAlignment="0" applyProtection="0"/>
    <xf numFmtId="0" fontId="5" fillId="0" borderId="0"/>
    <xf numFmtId="44" fontId="5" fillId="0" borderId="0" applyFont="0" applyFill="0" applyBorder="0" applyAlignment="0" applyProtection="0"/>
    <xf numFmtId="0" fontId="15"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4" fillId="0" borderId="0"/>
    <xf numFmtId="43" fontId="17"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3" fillId="0" borderId="0"/>
    <xf numFmtId="43" fontId="17"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43" fontId="17" fillId="0" borderId="0" applyFont="0" applyFill="0" applyBorder="0" applyAlignment="0" applyProtection="0"/>
    <xf numFmtId="44" fontId="13" fillId="0" borderId="0" applyFont="0" applyFill="0" applyBorder="0" applyAlignment="0" applyProtection="0"/>
    <xf numFmtId="43" fontId="17" fillId="0" borderId="0" applyFont="0" applyFill="0" applyBorder="0" applyAlignment="0" applyProtection="0"/>
    <xf numFmtId="0" fontId="2" fillId="0" borderId="0"/>
    <xf numFmtId="43" fontId="17"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5" fillId="0" borderId="0"/>
    <xf numFmtId="164" fontId="13" fillId="0" borderId="0" applyBorder="0" applyProtection="0"/>
    <xf numFmtId="44" fontId="13" fillId="0" borderId="0" applyFont="0" applyFill="0" applyBorder="0" applyAlignment="0" applyProtection="0"/>
  </cellStyleXfs>
  <cellXfs count="115">
    <xf numFmtId="0" fontId="0" fillId="0" borderId="0" xfId="0"/>
    <xf numFmtId="0" fontId="0" fillId="0" borderId="0" xfId="0" applyAlignment="1">
      <alignment horizontal="right"/>
    </xf>
    <xf numFmtId="0" fontId="0" fillId="0" borderId="0" xfId="0" applyAlignment="1">
      <alignment horizontal="center" vertical="center"/>
    </xf>
    <xf numFmtId="4" fontId="0" fillId="0" borderId="0" xfId="0" applyNumberFormat="1" applyAlignment="1">
      <alignment horizontal="right"/>
    </xf>
    <xf numFmtId="0" fontId="12" fillId="0" borderId="1" xfId="0" applyFont="1" applyBorder="1" applyAlignment="1">
      <alignment horizontal="center" vertical="center"/>
    </xf>
    <xf numFmtId="0" fontId="0" fillId="0" borderId="0" xfId="0" applyAlignment="1">
      <alignment horizontal="left" wrapText="1"/>
    </xf>
    <xf numFmtId="2" fontId="0" fillId="0" borderId="0" xfId="0" applyNumberFormat="1" applyAlignment="1">
      <alignment horizontal="center" vertical="center"/>
    </xf>
    <xf numFmtId="0" fontId="0" fillId="5" borderId="0" xfId="0" applyFill="1"/>
    <xf numFmtId="167" fontId="0" fillId="0" borderId="0" xfId="0" applyNumberFormat="1"/>
    <xf numFmtId="178" fontId="0" fillId="0" borderId="0" xfId="0" applyNumberFormat="1"/>
    <xf numFmtId="0" fontId="21" fillId="0" borderId="0" xfId="0" applyFont="1"/>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2" fontId="22" fillId="3" borderId="1" xfId="0" applyNumberFormat="1" applyFont="1" applyFill="1" applyBorder="1" applyAlignment="1">
      <alignment horizontal="center" vertical="center"/>
    </xf>
    <xf numFmtId="167" fontId="22" fillId="3" borderId="1" xfId="0" applyNumberFormat="1"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4" fontId="22" fillId="3" borderId="1" xfId="0" applyNumberFormat="1" applyFont="1" applyFill="1" applyBorder="1" applyAlignment="1">
      <alignment horizontal="center" vertical="center" wrapText="1"/>
    </xf>
    <xf numFmtId="2" fontId="0" fillId="0" borderId="0" xfId="0" applyNumberFormat="1"/>
    <xf numFmtId="2" fontId="11" fillId="2" borderId="0" xfId="0" applyNumberFormat="1" applyFont="1" applyFill="1" applyAlignment="1">
      <alignment horizontal="center" vertical="center" wrapText="1"/>
    </xf>
    <xf numFmtId="167" fontId="0" fillId="0" borderId="0" xfId="0" applyNumberFormat="1" applyAlignment="1">
      <alignment horizontal="center" vertical="center"/>
    </xf>
    <xf numFmtId="0" fontId="0" fillId="5" borderId="0" xfId="0" applyFill="1" applyAlignment="1">
      <alignment horizontal="left" wrapText="1"/>
    </xf>
    <xf numFmtId="0" fontId="0" fillId="5" borderId="0" xfId="0" applyFill="1" applyAlignment="1">
      <alignment horizontal="center" vertical="center"/>
    </xf>
    <xf numFmtId="2" fontId="0" fillId="5" borderId="0" xfId="0" applyNumberFormat="1" applyFill="1" applyAlignment="1">
      <alignment horizontal="center" vertical="center"/>
    </xf>
    <xf numFmtId="167" fontId="0" fillId="5" borderId="0" xfId="0" applyNumberFormat="1" applyFill="1" applyAlignment="1">
      <alignment horizontal="center" vertical="center"/>
    </xf>
    <xf numFmtId="2" fontId="0" fillId="5" borderId="0" xfId="0" applyNumberFormat="1" applyFill="1"/>
    <xf numFmtId="0" fontId="21" fillId="5" borderId="0" xfId="0" applyFont="1" applyFill="1"/>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3" borderId="5" xfId="0" applyFont="1" applyFill="1" applyBorder="1" applyAlignment="1">
      <alignment horizontal="center" vertical="center" wrapText="1"/>
    </xf>
    <xf numFmtId="2" fontId="11" fillId="4" borderId="5" xfId="0" applyNumberFormat="1" applyFont="1" applyFill="1" applyBorder="1" applyAlignment="1">
      <alignment horizontal="center" vertical="center"/>
    </xf>
    <xf numFmtId="4" fontId="11" fillId="4" borderId="5" xfId="0" applyNumberFormat="1" applyFont="1" applyFill="1" applyBorder="1" applyAlignment="1">
      <alignment horizontal="center" vertical="center" wrapText="1"/>
    </xf>
    <xf numFmtId="0" fontId="12" fillId="0" borderId="7" xfId="0" applyFont="1" applyBorder="1" applyAlignment="1">
      <alignment horizontal="center" vertical="center"/>
    </xf>
    <xf numFmtId="2" fontId="24" fillId="0" borderId="6" xfId="0" applyNumberFormat="1" applyFont="1" applyBorder="1" applyAlignment="1">
      <alignment horizontal="center" vertical="center"/>
    </xf>
    <xf numFmtId="2" fontId="24" fillId="0" borderId="1" xfId="0" applyNumberFormat="1" applyFont="1" applyBorder="1" applyAlignment="1">
      <alignment horizontal="left" vertical="center" wrapText="1"/>
    </xf>
    <xf numFmtId="2" fontId="24" fillId="0" borderId="1" xfId="0" applyNumberFormat="1" applyFont="1" applyBorder="1" applyAlignment="1">
      <alignment horizontal="center" vertical="center" wrapText="1"/>
    </xf>
    <xf numFmtId="179" fontId="12" fillId="0" borderId="7" xfId="0" applyNumberFormat="1" applyFont="1" applyBorder="1" applyAlignment="1">
      <alignment horizontal="center" vertical="center"/>
    </xf>
    <xf numFmtId="44" fontId="24" fillId="0" borderId="7" xfId="133" applyFont="1" applyFill="1" applyBorder="1" applyAlignment="1">
      <alignment horizontal="center" vertical="center"/>
    </xf>
    <xf numFmtId="165" fontId="12" fillId="0" borderId="7" xfId="0" applyNumberFormat="1" applyFont="1" applyBorder="1" applyAlignment="1">
      <alignment horizontal="center" vertical="center"/>
    </xf>
    <xf numFmtId="0" fontId="11" fillId="4" borderId="7" xfId="0" applyFont="1" applyFill="1" applyBorder="1" applyAlignment="1">
      <alignment horizontal="center" vertical="center"/>
    </xf>
    <xf numFmtId="0" fontId="22" fillId="3" borderId="7" xfId="0" applyFont="1" applyFill="1" applyBorder="1" applyAlignment="1">
      <alignment horizontal="center" vertical="center"/>
    </xf>
    <xf numFmtId="0" fontId="11" fillId="4" borderId="7" xfId="0" applyFont="1" applyFill="1" applyBorder="1" applyAlignment="1">
      <alignment horizontal="left" vertical="center" wrapText="1"/>
    </xf>
    <xf numFmtId="167" fontId="22" fillId="8" borderId="7" xfId="0" applyNumberFormat="1" applyFont="1" applyFill="1" applyBorder="1" applyAlignment="1">
      <alignment horizontal="center" vertical="center"/>
    </xf>
    <xf numFmtId="4" fontId="0" fillId="0" borderId="0" xfId="0" applyNumberFormat="1"/>
    <xf numFmtId="0" fontId="21" fillId="5" borderId="8" xfId="0" applyFont="1" applyFill="1" applyBorder="1"/>
    <xf numFmtId="0" fontId="0" fillId="5" borderId="8" xfId="0" applyFill="1" applyBorder="1"/>
    <xf numFmtId="165" fontId="0" fillId="0" borderId="0" xfId="0" applyNumberFormat="1"/>
    <xf numFmtId="0" fontId="28" fillId="9" borderId="18" xfId="0" applyFont="1" applyFill="1" applyBorder="1" applyAlignment="1">
      <alignment vertical="top" wrapText="1"/>
    </xf>
    <xf numFmtId="0" fontId="28" fillId="0" borderId="0" xfId="0" applyFont="1" applyAlignment="1">
      <alignment horizontal="left" vertical="top" wrapText="1"/>
    </xf>
    <xf numFmtId="0" fontId="22" fillId="5"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5" borderId="1" xfId="0" applyFont="1" applyFill="1" applyBorder="1" applyAlignment="1">
      <alignment horizontal="center" vertical="center"/>
    </xf>
    <xf numFmtId="0" fontId="12"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2" fontId="12" fillId="5" borderId="1" xfId="0" applyNumberFormat="1" applyFont="1" applyFill="1" applyBorder="1" applyAlignment="1">
      <alignment horizontal="center" vertical="center"/>
    </xf>
    <xf numFmtId="167" fontId="12" fillId="5" borderId="1" xfId="0" applyNumberFormat="1" applyFont="1" applyFill="1" applyBorder="1" applyAlignment="1">
      <alignment horizontal="center" vertical="center"/>
    </xf>
    <xf numFmtId="167" fontId="12" fillId="5" borderId="1" xfId="0" applyNumberFormat="1" applyFont="1" applyFill="1" applyBorder="1" applyAlignment="1">
      <alignment horizontal="right" vertical="center"/>
    </xf>
    <xf numFmtId="0" fontId="22" fillId="5" borderId="1" xfId="0" applyFont="1" applyFill="1" applyBorder="1" applyAlignment="1">
      <alignment vertical="center" wrapText="1"/>
    </xf>
    <xf numFmtId="4" fontId="12" fillId="5" borderId="1" xfId="0" applyNumberFormat="1" applyFont="1" applyFill="1" applyBorder="1" applyAlignment="1">
      <alignment horizontal="center" vertical="center"/>
    </xf>
    <xf numFmtId="2" fontId="25" fillId="0" borderId="20" xfId="0" applyNumberFormat="1" applyFont="1" applyBorder="1" applyAlignment="1">
      <alignment horizontal="center" vertical="center"/>
    </xf>
    <xf numFmtId="2" fontId="12" fillId="0" borderId="20" xfId="0" applyNumberFormat="1" applyFont="1" applyBorder="1" applyAlignment="1">
      <alignment horizontal="center" vertical="center"/>
    </xf>
    <xf numFmtId="2" fontId="25" fillId="0" borderId="20" xfId="0" applyNumberFormat="1" applyFont="1" applyBorder="1" applyAlignment="1">
      <alignment horizontal="left" vertical="center" wrapText="1"/>
    </xf>
    <xf numFmtId="2" fontId="25" fillId="0" borderId="20" xfId="0" applyNumberFormat="1" applyFont="1" applyBorder="1" applyAlignment="1">
      <alignment horizontal="center" vertical="center" wrapText="1"/>
    </xf>
    <xf numFmtId="2" fontId="25" fillId="0" borderId="7" xfId="0" applyNumberFormat="1" applyFont="1" applyBorder="1" applyAlignment="1">
      <alignment horizontal="center" vertical="center"/>
    </xf>
    <xf numFmtId="2" fontId="12" fillId="0" borderId="7" xfId="0" applyNumberFormat="1" applyFont="1" applyBorder="1" applyAlignment="1">
      <alignment horizontal="center" vertical="center"/>
    </xf>
    <xf numFmtId="2" fontId="25" fillId="0" borderId="7" xfId="0" applyNumberFormat="1" applyFont="1" applyBorder="1" applyAlignment="1">
      <alignment horizontal="left" vertical="center" wrapText="1"/>
    </xf>
    <xf numFmtId="2" fontId="25" fillId="0" borderId="7" xfId="0" applyNumberFormat="1" applyFont="1" applyBorder="1" applyAlignment="1">
      <alignment horizontal="center" vertical="center" wrapText="1"/>
    </xf>
    <xf numFmtId="2" fontId="25" fillId="0" borderId="5" xfId="0" applyNumberFormat="1" applyFont="1" applyBorder="1" applyAlignment="1">
      <alignment horizontal="center" vertical="center"/>
    </xf>
    <xf numFmtId="2" fontId="12" fillId="0" borderId="5" xfId="0" applyNumberFormat="1" applyFont="1" applyBorder="1" applyAlignment="1">
      <alignment horizontal="center" vertical="center"/>
    </xf>
    <xf numFmtId="2" fontId="25" fillId="0" borderId="5" xfId="0" applyNumberFormat="1" applyFont="1" applyBorder="1" applyAlignment="1">
      <alignment horizontal="left" vertical="center" wrapText="1"/>
    </xf>
    <xf numFmtId="2" fontId="25" fillId="0" borderId="5" xfId="0" applyNumberFormat="1" applyFont="1" applyBorder="1" applyAlignment="1">
      <alignment horizontal="center" vertical="center" wrapText="1"/>
    </xf>
    <xf numFmtId="2" fontId="12" fillId="0" borderId="21" xfId="0" applyNumberFormat="1" applyFont="1" applyBorder="1" applyAlignment="1">
      <alignment horizontal="center" vertical="center"/>
    </xf>
    <xf numFmtId="0" fontId="25" fillId="0" borderId="7" xfId="0" applyFont="1" applyBorder="1" applyAlignment="1">
      <alignment horizontal="center" vertical="center" wrapText="1"/>
    </xf>
    <xf numFmtId="0" fontId="12" fillId="0" borderId="5" xfId="0" applyFont="1" applyBorder="1" applyAlignment="1">
      <alignment horizontal="center" vertical="center"/>
    </xf>
    <xf numFmtId="0" fontId="12" fillId="0" borderId="20" xfId="0" applyFont="1" applyBorder="1" applyAlignment="1">
      <alignment horizontal="center" vertical="center"/>
    </xf>
    <xf numFmtId="0" fontId="25" fillId="0" borderId="20" xfId="0" applyFont="1" applyBorder="1" applyAlignment="1">
      <alignment horizontal="center" vertical="center" wrapText="1"/>
    </xf>
    <xf numFmtId="2" fontId="25" fillId="0" borderId="24" xfId="0" applyNumberFormat="1" applyFont="1" applyBorder="1" applyAlignment="1">
      <alignment horizontal="center" vertical="center"/>
    </xf>
    <xf numFmtId="0" fontId="12" fillId="0" borderId="24" xfId="0" applyFont="1" applyBorder="1" applyAlignment="1">
      <alignment horizontal="center" vertical="center"/>
    </xf>
    <xf numFmtId="2" fontId="25" fillId="0" borderId="24" xfId="0" applyNumberFormat="1" applyFont="1" applyBorder="1" applyAlignment="1">
      <alignment horizontal="left" vertical="center" wrapText="1"/>
    </xf>
    <xf numFmtId="0" fontId="25" fillId="0" borderId="25" xfId="0" applyFont="1" applyBorder="1" applyAlignment="1">
      <alignment horizontal="center" vertical="center" wrapText="1"/>
    </xf>
    <xf numFmtId="167" fontId="0" fillId="5" borderId="0" xfId="0" applyNumberFormat="1" applyFill="1" applyAlignment="1">
      <alignment horizontal="right" vertical="center"/>
    </xf>
    <xf numFmtId="0" fontId="0" fillId="5" borderId="0" xfId="0" applyFill="1" applyAlignment="1">
      <alignment horizontal="right"/>
    </xf>
    <xf numFmtId="167" fontId="0" fillId="0" borderId="0" xfId="0" applyNumberFormat="1" applyAlignment="1">
      <alignment horizontal="right"/>
    </xf>
    <xf numFmtId="167" fontId="0" fillId="0" borderId="0" xfId="0" applyNumberFormat="1" applyAlignment="1">
      <alignment horizontal="right" vertical="center"/>
    </xf>
    <xf numFmtId="0" fontId="26" fillId="0" borderId="7" xfId="0" applyFont="1" applyBorder="1" applyAlignment="1">
      <alignment horizontal="center" vertical="center"/>
    </xf>
    <xf numFmtId="165" fontId="23" fillId="5" borderId="1"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165" fontId="18" fillId="6" borderId="12" xfId="0" applyNumberFormat="1" applyFont="1" applyFill="1" applyBorder="1" applyAlignment="1">
      <alignment horizontal="right" vertical="center"/>
    </xf>
    <xf numFmtId="165" fontId="18" fillId="7" borderId="16" xfId="0" applyNumberFormat="1" applyFont="1" applyFill="1" applyBorder="1" applyAlignment="1">
      <alignment horizontal="right" vertical="center"/>
    </xf>
    <xf numFmtId="10" fontId="11" fillId="2" borderId="0" xfId="0" applyNumberFormat="1" applyFont="1" applyFill="1" applyAlignment="1">
      <alignment horizontal="right" vertical="center" wrapText="1"/>
    </xf>
    <xf numFmtId="0" fontId="11" fillId="2" borderId="0" xfId="0" applyFont="1" applyFill="1" applyAlignment="1">
      <alignment horizontal="right" vertical="center" wrapText="1"/>
    </xf>
    <xf numFmtId="165" fontId="23" fillId="5" borderId="3" xfId="0" applyNumberFormat="1" applyFont="1" applyFill="1" applyBorder="1" applyAlignment="1">
      <alignment horizontal="right" vertical="center"/>
    </xf>
    <xf numFmtId="165" fontId="23" fillId="5" borderId="17" xfId="0" applyNumberFormat="1" applyFont="1" applyFill="1" applyBorder="1" applyAlignment="1">
      <alignment horizontal="right" vertical="center"/>
    </xf>
    <xf numFmtId="165" fontId="23" fillId="5" borderId="9" xfId="0" applyNumberFormat="1" applyFont="1" applyFill="1" applyBorder="1" applyAlignment="1">
      <alignment horizontal="right" vertical="center"/>
    </xf>
    <xf numFmtId="0" fontId="28" fillId="9" borderId="19" xfId="0" applyFont="1" applyFill="1" applyBorder="1" applyAlignment="1">
      <alignment horizontal="left" vertical="top" wrapText="1"/>
    </xf>
    <xf numFmtId="0" fontId="22" fillId="5" borderId="1" xfId="0" applyFont="1" applyFill="1" applyBorder="1" applyAlignment="1">
      <alignment horizontal="left" vertical="center" wrapText="1"/>
    </xf>
    <xf numFmtId="167" fontId="27" fillId="5" borderId="3" xfId="0" applyNumberFormat="1" applyFont="1" applyFill="1" applyBorder="1" applyAlignment="1">
      <alignment horizontal="right" vertical="center" wrapText="1"/>
    </xf>
    <xf numFmtId="167" fontId="27" fillId="5" borderId="17" xfId="0" applyNumberFormat="1" applyFont="1" applyFill="1" applyBorder="1" applyAlignment="1">
      <alignment horizontal="right" vertical="center" wrapText="1"/>
    </xf>
    <xf numFmtId="167" fontId="27" fillId="5" borderId="9" xfId="0" applyNumberFormat="1" applyFont="1" applyFill="1" applyBorder="1" applyAlignment="1">
      <alignment horizontal="right" vertical="center" wrapText="1"/>
    </xf>
    <xf numFmtId="165" fontId="23" fillId="5" borderId="1" xfId="0" applyNumberFormat="1" applyFont="1" applyFill="1" applyBorder="1" applyAlignment="1">
      <alignment horizontal="right" vertical="center"/>
    </xf>
    <xf numFmtId="2" fontId="11" fillId="2" borderId="0" xfId="0" applyNumberFormat="1" applyFont="1" applyFill="1" applyAlignment="1">
      <alignment horizontal="right" vertical="center" wrapText="1"/>
    </xf>
    <xf numFmtId="180" fontId="19" fillId="2" borderId="13" xfId="0" applyNumberFormat="1" applyFont="1" applyFill="1" applyBorder="1" applyAlignment="1">
      <alignment horizontal="right" vertical="center"/>
    </xf>
    <xf numFmtId="180" fontId="19" fillId="2" borderId="14" xfId="0" applyNumberFormat="1" applyFont="1" applyFill="1" applyBorder="1" applyAlignment="1">
      <alignment horizontal="right" vertical="center"/>
    </xf>
    <xf numFmtId="180" fontId="19" fillId="2" borderId="15" xfId="0" applyNumberFormat="1" applyFont="1" applyFill="1" applyBorder="1" applyAlignment="1">
      <alignment horizontal="right" vertical="center"/>
    </xf>
    <xf numFmtId="0" fontId="20" fillId="3" borderId="1" xfId="0" applyFont="1" applyFill="1" applyBorder="1" applyAlignment="1">
      <alignment horizontal="center" vertical="center" wrapText="1"/>
    </xf>
    <xf numFmtId="0" fontId="29" fillId="0" borderId="22" xfId="0" applyFont="1" applyBorder="1" applyAlignment="1">
      <alignment horizontal="left" vertical="center"/>
    </xf>
    <xf numFmtId="0" fontId="29" fillId="0" borderId="23" xfId="0" applyFont="1" applyBorder="1" applyAlignment="1">
      <alignment horizontal="left" vertical="center"/>
    </xf>
    <xf numFmtId="180" fontId="19" fillId="4" borderId="10" xfId="0" applyNumberFormat="1" applyFont="1" applyFill="1" applyBorder="1" applyAlignment="1">
      <alignment horizontal="right" vertical="center"/>
    </xf>
    <xf numFmtId="180" fontId="19" fillId="4" borderId="11" xfId="0" applyNumberFormat="1" applyFont="1" applyFill="1" applyBorder="1" applyAlignment="1">
      <alignment horizontal="right" vertical="center"/>
    </xf>
    <xf numFmtId="0" fontId="20" fillId="5" borderId="1" xfId="0"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cellXfs>
  <cellStyles count="134">
    <cellStyle name="Moeda" xfId="133" builtinId="4"/>
    <cellStyle name="Moeda 10" xfId="124" xr:uid="{00000000-0005-0000-0000-000002000000}"/>
    <cellStyle name="Moeda 11" xfId="60" xr:uid="{00000000-0005-0000-0000-000003000000}"/>
    <cellStyle name="Moeda 2" xfId="11" xr:uid="{00000000-0005-0000-0000-000004000000}"/>
    <cellStyle name="Moeda 2 10" xfId="65" xr:uid="{00000000-0005-0000-0000-000005000000}"/>
    <cellStyle name="Moeda 2 2" xfId="27" xr:uid="{00000000-0005-0000-0000-000006000000}"/>
    <cellStyle name="Moeda 2 2 2" xfId="77" xr:uid="{00000000-0005-0000-0000-000007000000}"/>
    <cellStyle name="Moeda 2 3" xfId="34" xr:uid="{00000000-0005-0000-0000-000008000000}"/>
    <cellStyle name="Moeda 2 3 2" xfId="84" xr:uid="{00000000-0005-0000-0000-000009000000}"/>
    <cellStyle name="Moeda 2 4" xfId="41" xr:uid="{00000000-0005-0000-0000-00000A000000}"/>
    <cellStyle name="Moeda 2 4 2" xfId="91" xr:uid="{00000000-0005-0000-0000-00000B000000}"/>
    <cellStyle name="Moeda 2 5" xfId="49" xr:uid="{00000000-0005-0000-0000-00000C000000}"/>
    <cellStyle name="Moeda 2 5 2" xfId="98" xr:uid="{00000000-0005-0000-0000-00000D000000}"/>
    <cellStyle name="Moeda 2 6" xfId="57" xr:uid="{00000000-0005-0000-0000-00000E000000}"/>
    <cellStyle name="Moeda 2 6 2" xfId="106" xr:uid="{00000000-0005-0000-0000-00000F000000}"/>
    <cellStyle name="Moeda 2 7" xfId="114" xr:uid="{00000000-0005-0000-0000-000010000000}"/>
    <cellStyle name="Moeda 2 8" xfId="122" xr:uid="{00000000-0005-0000-0000-000011000000}"/>
    <cellStyle name="Moeda 2 9" xfId="129" xr:uid="{00000000-0005-0000-0000-000012000000}"/>
    <cellStyle name="Moeda 3" xfId="22" xr:uid="{00000000-0005-0000-0000-000013000000}"/>
    <cellStyle name="Moeda 3 2" xfId="72" xr:uid="{00000000-0005-0000-0000-000014000000}"/>
    <cellStyle name="Moeda 4" xfId="29" xr:uid="{00000000-0005-0000-0000-000015000000}"/>
    <cellStyle name="Moeda 4 2" xfId="79" xr:uid="{00000000-0005-0000-0000-000016000000}"/>
    <cellStyle name="Moeda 5" xfId="36" xr:uid="{00000000-0005-0000-0000-000017000000}"/>
    <cellStyle name="Moeda 5 2" xfId="86" xr:uid="{00000000-0005-0000-0000-000018000000}"/>
    <cellStyle name="Moeda 6" xfId="44" xr:uid="{00000000-0005-0000-0000-000019000000}"/>
    <cellStyle name="Moeda 6 2" xfId="93" xr:uid="{00000000-0005-0000-0000-00001A000000}"/>
    <cellStyle name="Moeda 7" xfId="52" xr:uid="{00000000-0005-0000-0000-00001B000000}"/>
    <cellStyle name="Moeda 7 2" xfId="101" xr:uid="{00000000-0005-0000-0000-00001C000000}"/>
    <cellStyle name="Moeda 8" xfId="109" xr:uid="{00000000-0005-0000-0000-00001D000000}"/>
    <cellStyle name="Moeda 9" xfId="117" xr:uid="{00000000-0005-0000-0000-00001E000000}"/>
    <cellStyle name="Normal" xfId="0" builtinId="0"/>
    <cellStyle name="Normal 10" xfId="9" xr:uid="{00000000-0005-0000-0000-000020000000}"/>
    <cellStyle name="Normal 2" xfId="2" xr:uid="{00000000-0005-0000-0000-000021000000}"/>
    <cellStyle name="Normal 2 2 2 2" xfId="19" xr:uid="{00000000-0005-0000-0000-000022000000}"/>
    <cellStyle name="Normal 2 2 3" xfId="17" xr:uid="{00000000-0005-0000-0000-000023000000}"/>
    <cellStyle name="Normal 3" xfId="3" xr:uid="{00000000-0005-0000-0000-000024000000}"/>
    <cellStyle name="Normal 3 2" xfId="6" xr:uid="{00000000-0005-0000-0000-000025000000}"/>
    <cellStyle name="Normal 3 2 10" xfId="62" xr:uid="{00000000-0005-0000-0000-000026000000}"/>
    <cellStyle name="Normal 3 2 2" xfId="24" xr:uid="{00000000-0005-0000-0000-000027000000}"/>
    <cellStyle name="Normal 3 2 2 2" xfId="74" xr:uid="{00000000-0005-0000-0000-000028000000}"/>
    <cellStyle name="Normal 3 2 3" xfId="31" xr:uid="{00000000-0005-0000-0000-000029000000}"/>
    <cellStyle name="Normal 3 2 3 2" xfId="81" xr:uid="{00000000-0005-0000-0000-00002A000000}"/>
    <cellStyle name="Normal 3 2 4" xfId="38" xr:uid="{00000000-0005-0000-0000-00002B000000}"/>
    <cellStyle name="Normal 3 2 4 2" xfId="88" xr:uid="{00000000-0005-0000-0000-00002C000000}"/>
    <cellStyle name="Normal 3 2 5" xfId="46" xr:uid="{00000000-0005-0000-0000-00002D000000}"/>
    <cellStyle name="Normal 3 2 5 2" xfId="95" xr:uid="{00000000-0005-0000-0000-00002E000000}"/>
    <cellStyle name="Normal 3 2 6" xfId="54" xr:uid="{00000000-0005-0000-0000-00002F000000}"/>
    <cellStyle name="Normal 3 2 6 2" xfId="103" xr:uid="{00000000-0005-0000-0000-000030000000}"/>
    <cellStyle name="Normal 3 2 7" xfId="111" xr:uid="{00000000-0005-0000-0000-000031000000}"/>
    <cellStyle name="Normal 3 2 8" xfId="119" xr:uid="{00000000-0005-0000-0000-000032000000}"/>
    <cellStyle name="Normal 3 2 9" xfId="126" xr:uid="{00000000-0005-0000-0000-000033000000}"/>
    <cellStyle name="Normal 3 3" xfId="10" xr:uid="{00000000-0005-0000-0000-000034000000}"/>
    <cellStyle name="Normal 3 3 10" xfId="64" xr:uid="{00000000-0005-0000-0000-000035000000}"/>
    <cellStyle name="Normal 3 3 2" xfId="26" xr:uid="{00000000-0005-0000-0000-000036000000}"/>
    <cellStyle name="Normal 3 3 2 2" xfId="76" xr:uid="{00000000-0005-0000-0000-000037000000}"/>
    <cellStyle name="Normal 3 3 3" xfId="33" xr:uid="{00000000-0005-0000-0000-000038000000}"/>
    <cellStyle name="Normal 3 3 3 2" xfId="83" xr:uid="{00000000-0005-0000-0000-000039000000}"/>
    <cellStyle name="Normal 3 3 4" xfId="40" xr:uid="{00000000-0005-0000-0000-00003A000000}"/>
    <cellStyle name="Normal 3 3 4 2" xfId="90" xr:uid="{00000000-0005-0000-0000-00003B000000}"/>
    <cellStyle name="Normal 3 3 5" xfId="48" xr:uid="{00000000-0005-0000-0000-00003C000000}"/>
    <cellStyle name="Normal 3 3 5 2" xfId="97" xr:uid="{00000000-0005-0000-0000-00003D000000}"/>
    <cellStyle name="Normal 3 3 6" xfId="56" xr:uid="{00000000-0005-0000-0000-00003E000000}"/>
    <cellStyle name="Normal 3 3 6 2" xfId="105" xr:uid="{00000000-0005-0000-0000-00003F000000}"/>
    <cellStyle name="Normal 3 3 7" xfId="113" xr:uid="{00000000-0005-0000-0000-000040000000}"/>
    <cellStyle name="Normal 3 3 8" xfId="121" xr:uid="{00000000-0005-0000-0000-000041000000}"/>
    <cellStyle name="Normal 3 3 9" xfId="128" xr:uid="{00000000-0005-0000-0000-000042000000}"/>
    <cellStyle name="Normal 3 4" xfId="20" xr:uid="{00000000-0005-0000-0000-000043000000}"/>
    <cellStyle name="Normal 4" xfId="12" xr:uid="{00000000-0005-0000-0000-000044000000}"/>
    <cellStyle name="Normal 4 2" xfId="50" xr:uid="{00000000-0005-0000-0000-000045000000}"/>
    <cellStyle name="Normal 4 2 2" xfId="99" xr:uid="{00000000-0005-0000-0000-000046000000}"/>
    <cellStyle name="Normal 4 3" xfId="58" xr:uid="{00000000-0005-0000-0000-000047000000}"/>
    <cellStyle name="Normal 4 3 2" xfId="107" xr:uid="{00000000-0005-0000-0000-000048000000}"/>
    <cellStyle name="Normal 4 4" xfId="115" xr:uid="{00000000-0005-0000-0000-000049000000}"/>
    <cellStyle name="Normal 4 5" xfId="66" xr:uid="{00000000-0005-0000-0000-00004A000000}"/>
    <cellStyle name="Normal 5" xfId="130" xr:uid="{00000000-0005-0000-0000-00004B000000}"/>
    <cellStyle name="Normal 87" xfId="42" xr:uid="{00000000-0005-0000-0000-00004C000000}"/>
    <cellStyle name="Normale 3" xfId="131" xr:uid="{00000000-0005-0000-0000-00004D000000}"/>
    <cellStyle name="Porcentagem 2" xfId="14" xr:uid="{00000000-0005-0000-0000-00004F000000}"/>
    <cellStyle name="Porcentagem 2 2" xfId="8" xr:uid="{00000000-0005-0000-0000-000050000000}"/>
    <cellStyle name="Porcentagem 3" xfId="13" xr:uid="{00000000-0005-0000-0000-000051000000}"/>
    <cellStyle name="Porcentagem 3 2" xfId="67" xr:uid="{00000000-0005-0000-0000-000052000000}"/>
    <cellStyle name="Texto Explicativo" xfId="1" builtinId="53" customBuiltin="1"/>
    <cellStyle name="Vírgula 2" xfId="15" xr:uid="{00000000-0005-0000-0000-000054000000}"/>
    <cellStyle name="Vírgula 2 2" xfId="4" xr:uid="{00000000-0005-0000-0000-000055000000}"/>
    <cellStyle name="Vírgula 2 2 10" xfId="108" xr:uid="{00000000-0005-0000-0000-000056000000}"/>
    <cellStyle name="Vírgula 2 2 11" xfId="116" xr:uid="{00000000-0005-0000-0000-000057000000}"/>
    <cellStyle name="Vírgula 2 2 12" xfId="123" xr:uid="{00000000-0005-0000-0000-000058000000}"/>
    <cellStyle name="Vírgula 2 2 13" xfId="59" xr:uid="{00000000-0005-0000-0000-000059000000}"/>
    <cellStyle name="Vírgula 2 2 2" xfId="5" xr:uid="{00000000-0005-0000-0000-00005A000000}"/>
    <cellStyle name="Vírgula 2 2 2 10" xfId="61" xr:uid="{00000000-0005-0000-0000-00005B000000}"/>
    <cellStyle name="Vírgula 2 2 2 2" xfId="23" xr:uid="{00000000-0005-0000-0000-00005C000000}"/>
    <cellStyle name="Vírgula 2 2 2 2 2" xfId="73" xr:uid="{00000000-0005-0000-0000-00005D000000}"/>
    <cellStyle name="Vírgula 2 2 2 3" xfId="30" xr:uid="{00000000-0005-0000-0000-00005E000000}"/>
    <cellStyle name="Vírgula 2 2 2 3 2" xfId="80" xr:uid="{00000000-0005-0000-0000-00005F000000}"/>
    <cellStyle name="Vírgula 2 2 2 4" xfId="37" xr:uid="{00000000-0005-0000-0000-000060000000}"/>
    <cellStyle name="Vírgula 2 2 2 4 2" xfId="87" xr:uid="{00000000-0005-0000-0000-000061000000}"/>
    <cellStyle name="Vírgula 2 2 2 5" xfId="45" xr:uid="{00000000-0005-0000-0000-000062000000}"/>
    <cellStyle name="Vírgula 2 2 2 5 2" xfId="94" xr:uid="{00000000-0005-0000-0000-000063000000}"/>
    <cellStyle name="Vírgula 2 2 2 6" xfId="53" xr:uid="{00000000-0005-0000-0000-000064000000}"/>
    <cellStyle name="Vírgula 2 2 2 6 2" xfId="102" xr:uid="{00000000-0005-0000-0000-000065000000}"/>
    <cellStyle name="Vírgula 2 2 2 7" xfId="110" xr:uid="{00000000-0005-0000-0000-000066000000}"/>
    <cellStyle name="Vírgula 2 2 2 8" xfId="118" xr:uid="{00000000-0005-0000-0000-000067000000}"/>
    <cellStyle name="Vírgula 2 2 2 9" xfId="125" xr:uid="{00000000-0005-0000-0000-000068000000}"/>
    <cellStyle name="Vírgula 2 2 3" xfId="7" xr:uid="{00000000-0005-0000-0000-000069000000}"/>
    <cellStyle name="Vírgula 2 2 3 10" xfId="63" xr:uid="{00000000-0005-0000-0000-00006A000000}"/>
    <cellStyle name="Vírgula 2 2 3 2" xfId="25" xr:uid="{00000000-0005-0000-0000-00006B000000}"/>
    <cellStyle name="Vírgula 2 2 3 2 2" xfId="75" xr:uid="{00000000-0005-0000-0000-00006C000000}"/>
    <cellStyle name="Vírgula 2 2 3 3" xfId="32" xr:uid="{00000000-0005-0000-0000-00006D000000}"/>
    <cellStyle name="Vírgula 2 2 3 3 2" xfId="82" xr:uid="{00000000-0005-0000-0000-00006E000000}"/>
    <cellStyle name="Vírgula 2 2 3 4" xfId="39" xr:uid="{00000000-0005-0000-0000-00006F000000}"/>
    <cellStyle name="Vírgula 2 2 3 4 2" xfId="89" xr:uid="{00000000-0005-0000-0000-000070000000}"/>
    <cellStyle name="Vírgula 2 2 3 5" xfId="47" xr:uid="{00000000-0005-0000-0000-000071000000}"/>
    <cellStyle name="Vírgula 2 2 3 5 2" xfId="96" xr:uid="{00000000-0005-0000-0000-000072000000}"/>
    <cellStyle name="Vírgula 2 2 3 6" xfId="55" xr:uid="{00000000-0005-0000-0000-000073000000}"/>
    <cellStyle name="Vírgula 2 2 3 6 2" xfId="104" xr:uid="{00000000-0005-0000-0000-000074000000}"/>
    <cellStyle name="Vírgula 2 2 3 7" xfId="112" xr:uid="{00000000-0005-0000-0000-000075000000}"/>
    <cellStyle name="Vírgula 2 2 3 8" xfId="120" xr:uid="{00000000-0005-0000-0000-000076000000}"/>
    <cellStyle name="Vírgula 2 2 3 9" xfId="127" xr:uid="{00000000-0005-0000-0000-000077000000}"/>
    <cellStyle name="Vírgula 2 2 4" xfId="16" xr:uid="{00000000-0005-0000-0000-000078000000}"/>
    <cellStyle name="Vírgula 2 2 4 2" xfId="69" xr:uid="{00000000-0005-0000-0000-000079000000}"/>
    <cellStyle name="Vírgula 2 2 5" xfId="21" xr:uid="{00000000-0005-0000-0000-00007A000000}"/>
    <cellStyle name="Vírgula 2 2 5 2" xfId="71" xr:uid="{00000000-0005-0000-0000-00007B000000}"/>
    <cellStyle name="Vírgula 2 2 6" xfId="28" xr:uid="{00000000-0005-0000-0000-00007C000000}"/>
    <cellStyle name="Vírgula 2 2 6 2" xfId="78" xr:uid="{00000000-0005-0000-0000-00007D000000}"/>
    <cellStyle name="Vírgula 2 2 7" xfId="35" xr:uid="{00000000-0005-0000-0000-00007E000000}"/>
    <cellStyle name="Vírgula 2 2 7 2" xfId="85" xr:uid="{00000000-0005-0000-0000-00007F000000}"/>
    <cellStyle name="Vírgula 2 2 8" xfId="43" xr:uid="{00000000-0005-0000-0000-000080000000}"/>
    <cellStyle name="Vírgula 2 2 8 2" xfId="92" xr:uid="{00000000-0005-0000-0000-000081000000}"/>
    <cellStyle name="Vírgula 2 2 9" xfId="51" xr:uid="{00000000-0005-0000-0000-000082000000}"/>
    <cellStyle name="Vírgula 2 2 9 2" xfId="100" xr:uid="{00000000-0005-0000-0000-000083000000}"/>
    <cellStyle name="Vírgula 2 3" xfId="68" xr:uid="{00000000-0005-0000-0000-000084000000}"/>
    <cellStyle name="Vírgula 3" xfId="18" xr:uid="{00000000-0005-0000-0000-000085000000}"/>
    <cellStyle name="Vírgula 3 2" xfId="70" xr:uid="{00000000-0005-0000-0000-000086000000}"/>
    <cellStyle name="Vírgula 4" xfId="132" xr:uid="{D9868833-FBAA-423D-9003-9B835522CBDD}"/>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AFABAB"/>
      <rgbColor rgb="FF993366"/>
      <rgbColor rgb="FFF2F2F2"/>
      <rgbColor rgb="FFDCE6F2"/>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E6E6E6"/>
      <rgbColor rgb="FFD9D9D9"/>
      <rgbColor rgb="FFFFFF99"/>
      <rgbColor rgb="FF66FFFF"/>
      <rgbColor rgb="FFE6B9B8"/>
      <rgbColor rgb="FFCC99FF"/>
      <rgbColor rgb="FFF8CBAD"/>
      <rgbColor rgb="FF3366FF"/>
      <rgbColor rgb="FF33CCCC"/>
      <rgbColor rgb="FF92D050"/>
      <rgbColor rgb="FFFFCC00"/>
      <rgbColor rgb="FFFF9900"/>
      <rgbColor rgb="FFFF6600"/>
      <rgbColor rgb="FF44546A"/>
      <rgbColor rgb="FF8497B0"/>
      <rgbColor rgb="FF17375E"/>
      <rgbColor rgb="FF339966"/>
      <rgbColor rgb="FF010000"/>
      <rgbColor rgb="FF632523"/>
      <rgbColor rgb="FF993300"/>
      <rgbColor rgb="FF993366"/>
      <rgbColor rgb="FF305651"/>
      <rgbColor rgb="FF333F50"/>
      <rgbColor rgb="00003366"/>
      <rgbColor rgb="00339966"/>
      <rgbColor rgb="00003300"/>
      <rgbColor rgb="00333300"/>
      <rgbColor rgb="00993300"/>
      <rgbColor rgb="00993366"/>
      <rgbColor rgb="00333399"/>
      <rgbColor rgb="00333333"/>
    </indexedColors>
    <mruColors>
      <color rgb="FFCCFFCC"/>
      <color rgb="FFFFFF66"/>
      <color rgb="FFA3FFA3"/>
      <color rgb="FFFDBEB9"/>
      <color rgb="FFE5FFE5"/>
      <color rgb="FFC5FFC5"/>
      <color rgb="FFFFCC99"/>
      <color rgb="FFCA99FB"/>
      <color rgb="FFEFFFEF"/>
      <color rgb="FFA3C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C329-1297-4CF2-A97A-F7B54FD33247}">
  <dimension ref="A1:P76"/>
  <sheetViews>
    <sheetView tabSelected="1" zoomScale="90" zoomScaleNormal="90" workbookViewId="0">
      <selection activeCell="I75" sqref="I75"/>
    </sheetView>
  </sheetViews>
  <sheetFormatPr defaultRowHeight="15" x14ac:dyDescent="0.25"/>
  <cols>
    <col min="1" max="1" width="2.28515625" customWidth="1"/>
    <col min="2" max="2" width="9" customWidth="1"/>
    <col min="3" max="3" width="14.42578125" bestFit="1" customWidth="1"/>
    <col min="4" max="4" width="9.42578125" bestFit="1" customWidth="1"/>
    <col min="5" max="5" width="72.140625" style="5" customWidth="1"/>
    <col min="6" max="6" width="9.140625" style="2" customWidth="1"/>
    <col min="7" max="7" width="12.28515625" style="6" customWidth="1"/>
    <col min="8" max="8" width="13.85546875" style="82" customWidth="1"/>
    <col min="9" max="9" width="16.28515625" style="17" customWidth="1"/>
    <col min="10" max="10" width="20.42578125" style="1" customWidth="1"/>
    <col min="11" max="11" width="15.28515625" style="19" customWidth="1"/>
    <col min="12" max="12" width="15.140625" style="17" customWidth="1"/>
    <col min="13" max="13" width="19.7109375" style="1" customWidth="1"/>
    <col min="14" max="14" width="1.5703125" style="7" customWidth="1"/>
    <col min="15" max="15" width="15.42578125" bestFit="1" customWidth="1"/>
    <col min="16" max="16" width="17.5703125" bestFit="1" customWidth="1"/>
    <col min="17" max="17" width="21.28515625" bestFit="1" customWidth="1"/>
    <col min="18" max="18" width="8.85546875" bestFit="1" customWidth="1"/>
    <col min="19" max="19" width="12.140625" bestFit="1" customWidth="1"/>
    <col min="20" max="20" width="15.5703125" bestFit="1" customWidth="1"/>
    <col min="21" max="21" width="23" bestFit="1" customWidth="1"/>
    <col min="22" max="22" width="16.28515625" bestFit="1" customWidth="1"/>
  </cols>
  <sheetData>
    <row r="1" spans="1:15" x14ac:dyDescent="0.25">
      <c r="A1" s="7"/>
      <c r="B1" s="7"/>
      <c r="C1" s="7"/>
      <c r="D1" s="7"/>
      <c r="E1" s="20"/>
      <c r="F1" s="21"/>
      <c r="G1" s="22"/>
      <c r="H1" s="79"/>
      <c r="I1" s="24"/>
      <c r="J1" s="80"/>
      <c r="K1" s="23"/>
      <c r="L1" s="24"/>
      <c r="M1" s="80"/>
    </row>
    <row r="2" spans="1:15" s="10" customFormat="1" ht="18.75" customHeight="1" x14ac:dyDescent="0.25">
      <c r="A2" s="25"/>
      <c r="B2" s="103" t="s">
        <v>184</v>
      </c>
      <c r="C2" s="103"/>
      <c r="D2" s="103"/>
      <c r="E2" s="103"/>
      <c r="F2" s="103"/>
      <c r="G2" s="103"/>
      <c r="H2" s="103"/>
      <c r="I2" s="103"/>
      <c r="J2" s="103"/>
      <c r="K2" s="103"/>
      <c r="L2" s="103"/>
      <c r="M2" s="103"/>
      <c r="N2" s="43"/>
      <c r="O2"/>
    </row>
    <row r="3" spans="1:15" s="10" customFormat="1" ht="18.75" customHeight="1" x14ac:dyDescent="0.25">
      <c r="A3" s="25"/>
      <c r="B3" s="108" t="s">
        <v>181</v>
      </c>
      <c r="C3" s="108"/>
      <c r="D3" s="108"/>
      <c r="E3" s="108"/>
      <c r="F3" s="108"/>
      <c r="G3" s="108"/>
      <c r="H3" s="108"/>
      <c r="I3" s="108"/>
      <c r="J3" s="108"/>
      <c r="K3" s="108"/>
      <c r="L3" s="108"/>
      <c r="M3" s="108"/>
      <c r="N3" s="43"/>
      <c r="O3"/>
    </row>
    <row r="4" spans="1:15" ht="25.5" customHeight="1" thickBot="1" x14ac:dyDescent="0.3">
      <c r="A4" s="7"/>
      <c r="B4" s="11" t="s">
        <v>41</v>
      </c>
      <c r="C4" s="11" t="s">
        <v>0</v>
      </c>
      <c r="D4" s="11" t="s">
        <v>1</v>
      </c>
      <c r="E4" s="12" t="s">
        <v>2</v>
      </c>
      <c r="F4" s="11" t="s">
        <v>3</v>
      </c>
      <c r="G4" s="13" t="s">
        <v>4</v>
      </c>
      <c r="H4" s="14" t="s">
        <v>62</v>
      </c>
      <c r="I4" s="15" t="s">
        <v>5</v>
      </c>
      <c r="J4" s="16" t="s">
        <v>6</v>
      </c>
      <c r="K4" s="14" t="s">
        <v>66</v>
      </c>
      <c r="L4" s="15" t="s">
        <v>63</v>
      </c>
      <c r="M4" s="16" t="s">
        <v>38</v>
      </c>
      <c r="N4" s="44"/>
    </row>
    <row r="5" spans="1:15" ht="19.5" customHeight="1" thickBot="1" x14ac:dyDescent="0.3">
      <c r="B5" s="46" t="s">
        <v>64</v>
      </c>
      <c r="C5" s="93" t="s">
        <v>83</v>
      </c>
      <c r="D5" s="93"/>
      <c r="E5" s="93"/>
      <c r="F5" s="93"/>
      <c r="G5" s="93"/>
      <c r="H5" s="93"/>
      <c r="I5" s="93"/>
      <c r="J5" s="93"/>
      <c r="K5" s="93"/>
      <c r="L5" s="93"/>
      <c r="M5" s="93"/>
      <c r="N5" s="47"/>
    </row>
    <row r="6" spans="1:15" x14ac:dyDescent="0.25">
      <c r="A6" s="7"/>
      <c r="B6" s="48" t="s">
        <v>67</v>
      </c>
      <c r="C6" s="94" t="s">
        <v>84</v>
      </c>
      <c r="D6" s="94"/>
      <c r="E6" s="94"/>
      <c r="F6" s="94"/>
      <c r="G6" s="94"/>
      <c r="H6" s="94"/>
      <c r="I6" s="94"/>
      <c r="J6" s="94"/>
      <c r="K6" s="94"/>
      <c r="L6" s="94"/>
      <c r="M6" s="94"/>
      <c r="N6" s="44"/>
    </row>
    <row r="7" spans="1:15" ht="15.75" customHeight="1" x14ac:dyDescent="0.25">
      <c r="A7" s="7"/>
      <c r="B7" s="49" t="s">
        <v>85</v>
      </c>
      <c r="C7" s="58" t="s">
        <v>183</v>
      </c>
      <c r="D7" s="59" t="s">
        <v>88</v>
      </c>
      <c r="E7" s="60" t="s">
        <v>89</v>
      </c>
      <c r="F7" s="61" t="s">
        <v>7</v>
      </c>
      <c r="G7" s="53">
        <v>87</v>
      </c>
      <c r="H7" s="55">
        <v>244.73</v>
      </c>
      <c r="I7" s="55">
        <f>ROUND(G7*H7,2)</f>
        <v>21291.51</v>
      </c>
      <c r="J7" s="95">
        <f>SUM(I7:I9)</f>
        <v>106805.54999999999</v>
      </c>
      <c r="K7" s="54">
        <f>ROUND(H7*$M$70,2)</f>
        <v>303.76</v>
      </c>
      <c r="L7" s="55">
        <f>ROUND(G7*K7,2)</f>
        <v>26427.119999999999</v>
      </c>
      <c r="M7" s="95">
        <f>SUM(L7:L9)</f>
        <v>132567.12</v>
      </c>
      <c r="N7" s="44"/>
    </row>
    <row r="8" spans="1:15" ht="14.25" customHeight="1" x14ac:dyDescent="0.25">
      <c r="A8" s="7"/>
      <c r="B8" s="49" t="s">
        <v>86</v>
      </c>
      <c r="C8" s="62" t="s">
        <v>183</v>
      </c>
      <c r="D8" s="63" t="s">
        <v>90</v>
      </c>
      <c r="E8" s="64" t="s">
        <v>91</v>
      </c>
      <c r="F8" s="65" t="s">
        <v>7</v>
      </c>
      <c r="G8" s="53">
        <v>174</v>
      </c>
      <c r="H8" s="55">
        <v>120.28</v>
      </c>
      <c r="I8" s="55">
        <f>ROUND(G8*H8,2)</f>
        <v>20928.72</v>
      </c>
      <c r="J8" s="96"/>
      <c r="K8" s="54">
        <f>ROUND(H8*$M$70,2)</f>
        <v>149.29</v>
      </c>
      <c r="L8" s="55">
        <f>ROUND(G8*K8,2)</f>
        <v>25976.46</v>
      </c>
      <c r="M8" s="96"/>
      <c r="N8" s="44"/>
    </row>
    <row r="9" spans="1:15" ht="18" customHeight="1" x14ac:dyDescent="0.25">
      <c r="A9" s="7"/>
      <c r="B9" s="49" t="s">
        <v>87</v>
      </c>
      <c r="C9" s="62" t="s">
        <v>183</v>
      </c>
      <c r="D9" s="63" t="s">
        <v>92</v>
      </c>
      <c r="E9" s="64" t="s">
        <v>93</v>
      </c>
      <c r="F9" s="65" t="s">
        <v>7</v>
      </c>
      <c r="G9" s="53">
        <v>174</v>
      </c>
      <c r="H9" s="55">
        <v>371.18</v>
      </c>
      <c r="I9" s="55">
        <f>ROUND(G9*H9,2)</f>
        <v>64585.32</v>
      </c>
      <c r="J9" s="97"/>
      <c r="K9" s="54">
        <f>ROUND(H9*$M$70,2)</f>
        <v>460.71</v>
      </c>
      <c r="L9" s="55">
        <f>ROUND(G9*K9,2)</f>
        <v>80163.539999999994</v>
      </c>
      <c r="M9" s="97"/>
      <c r="N9" s="44"/>
    </row>
    <row r="10" spans="1:15" ht="15" customHeight="1" x14ac:dyDescent="0.25">
      <c r="A10" s="7"/>
      <c r="B10" s="56" t="s">
        <v>100</v>
      </c>
      <c r="C10" s="104" t="s">
        <v>171</v>
      </c>
      <c r="D10" s="105"/>
      <c r="E10" s="105"/>
      <c r="F10" s="105"/>
      <c r="G10" s="105"/>
      <c r="H10" s="105"/>
      <c r="I10" s="105"/>
      <c r="J10" s="105"/>
      <c r="K10" s="105"/>
      <c r="L10" s="105"/>
      <c r="M10" s="105"/>
      <c r="N10" s="44"/>
    </row>
    <row r="11" spans="1:15" ht="48" x14ac:dyDescent="0.25">
      <c r="A11" s="7"/>
      <c r="B11" s="49" t="s">
        <v>101</v>
      </c>
      <c r="C11" s="50" t="s">
        <v>185</v>
      </c>
      <c r="D11" s="63" t="s">
        <v>39</v>
      </c>
      <c r="E11" s="51" t="s">
        <v>40</v>
      </c>
      <c r="F11" s="52" t="s">
        <v>12</v>
      </c>
      <c r="G11" s="53">
        <v>391.5</v>
      </c>
      <c r="H11" s="55">
        <v>302.02</v>
      </c>
      <c r="I11" s="55">
        <f>ROUND(G11*H11,2)</f>
        <v>118240.83</v>
      </c>
      <c r="J11" s="98">
        <f>SUM(I11:I14)</f>
        <v>310369.02</v>
      </c>
      <c r="K11" s="54">
        <f>ROUND(H11*$M$70,2)</f>
        <v>374.87</v>
      </c>
      <c r="L11" s="55">
        <f>ROUND(G11*K11,2)</f>
        <v>146761.60999999999</v>
      </c>
      <c r="M11" s="98">
        <f>SUM(L11:L14)</f>
        <v>385210.33999999997</v>
      </c>
      <c r="N11" s="44"/>
    </row>
    <row r="12" spans="1:15" ht="18.75" customHeight="1" x14ac:dyDescent="0.25">
      <c r="A12" s="7"/>
      <c r="B12" s="49" t="s">
        <v>102</v>
      </c>
      <c r="C12" s="62" t="s">
        <v>183</v>
      </c>
      <c r="D12" s="63" t="s">
        <v>94</v>
      </c>
      <c r="E12" s="64" t="s">
        <v>95</v>
      </c>
      <c r="F12" s="65" t="s">
        <v>12</v>
      </c>
      <c r="G12" s="57">
        <v>435</v>
      </c>
      <c r="H12" s="55">
        <v>0.56999999999999995</v>
      </c>
      <c r="I12" s="55">
        <f>ROUND(G12*H12,2)</f>
        <v>247.95</v>
      </c>
      <c r="J12" s="98"/>
      <c r="K12" s="54">
        <f>ROUND(H12*$M$70,2)</f>
        <v>0.71</v>
      </c>
      <c r="L12" s="55">
        <f>ROUND(G12*K12,2)</f>
        <v>308.85000000000002</v>
      </c>
      <c r="M12" s="98"/>
      <c r="N12" s="44"/>
    </row>
    <row r="13" spans="1:15" ht="17.25" customHeight="1" x14ac:dyDescent="0.25">
      <c r="A13" s="7"/>
      <c r="B13" s="49" t="s">
        <v>103</v>
      </c>
      <c r="C13" s="62" t="s">
        <v>183</v>
      </c>
      <c r="D13" s="63" t="s">
        <v>96</v>
      </c>
      <c r="E13" s="64" t="s">
        <v>97</v>
      </c>
      <c r="F13" s="65" t="s">
        <v>7</v>
      </c>
      <c r="G13" s="53">
        <v>87</v>
      </c>
      <c r="H13" s="55">
        <v>734.32</v>
      </c>
      <c r="I13" s="55">
        <f>ROUND(G13*H13,2)</f>
        <v>63885.84</v>
      </c>
      <c r="J13" s="98"/>
      <c r="K13" s="54">
        <f>ROUND(H13*$M$70,2)</f>
        <v>911.44</v>
      </c>
      <c r="L13" s="55">
        <f>ROUND(G13*K13,2)</f>
        <v>79295.28</v>
      </c>
      <c r="M13" s="98"/>
      <c r="N13" s="44"/>
    </row>
    <row r="14" spans="1:15" ht="30" customHeight="1" x14ac:dyDescent="0.25">
      <c r="A14" s="7"/>
      <c r="B14" s="49" t="s">
        <v>104</v>
      </c>
      <c r="C14" s="66" t="s">
        <v>183</v>
      </c>
      <c r="D14" s="67" t="s">
        <v>172</v>
      </c>
      <c r="E14" s="68" t="s">
        <v>98</v>
      </c>
      <c r="F14" s="69" t="s">
        <v>99</v>
      </c>
      <c r="G14" s="57">
        <v>5220</v>
      </c>
      <c r="H14" s="55">
        <v>24.52</v>
      </c>
      <c r="I14" s="55">
        <f>ROUND(G14*H14,2)</f>
        <v>127994.4</v>
      </c>
      <c r="J14" s="98"/>
      <c r="K14" s="54">
        <f>ROUND(H14*$M$70,2)</f>
        <v>30.43</v>
      </c>
      <c r="L14" s="55">
        <f>ROUND(G14*K14,2)</f>
        <v>158844.6</v>
      </c>
      <c r="M14" s="98"/>
      <c r="N14" s="44"/>
    </row>
    <row r="15" spans="1:15" ht="15" customHeight="1" x14ac:dyDescent="0.25">
      <c r="A15" s="7"/>
      <c r="B15" s="56" t="s">
        <v>105</v>
      </c>
      <c r="C15" s="94" t="s">
        <v>107</v>
      </c>
      <c r="D15" s="94"/>
      <c r="E15" s="94"/>
      <c r="F15" s="94"/>
      <c r="G15" s="94"/>
      <c r="H15" s="94"/>
      <c r="I15" s="94"/>
      <c r="J15" s="94"/>
      <c r="K15" s="94"/>
      <c r="L15" s="94"/>
      <c r="M15" s="94"/>
      <c r="N15" s="44"/>
    </row>
    <row r="16" spans="1:15" ht="36.75" thickBot="1" x14ac:dyDescent="0.3">
      <c r="A16" s="7"/>
      <c r="B16" s="49" t="s">
        <v>106</v>
      </c>
      <c r="C16" s="50" t="s">
        <v>185</v>
      </c>
      <c r="D16" s="70" t="s">
        <v>45</v>
      </c>
      <c r="E16" s="51" t="s">
        <v>46</v>
      </c>
      <c r="F16" s="52" t="s">
        <v>7</v>
      </c>
      <c r="G16" s="53">
        <v>87</v>
      </c>
      <c r="H16" s="55">
        <v>4125.18</v>
      </c>
      <c r="I16" s="55">
        <f>ROUND(G16*H16,2)</f>
        <v>358890.66</v>
      </c>
      <c r="J16" s="84">
        <f>SUM(I16:I16)</f>
        <v>358890.66</v>
      </c>
      <c r="K16" s="54">
        <f>ROUND(H16*$M$70,2)</f>
        <v>5120.17</v>
      </c>
      <c r="L16" s="55">
        <f>ROUND(G16*K16,2)</f>
        <v>445454.79</v>
      </c>
      <c r="M16" s="84">
        <f>SUM(L16:L16)</f>
        <v>445454.79</v>
      </c>
      <c r="N16" s="44"/>
    </row>
    <row r="17" spans="1:14" ht="19.5" customHeight="1" thickBot="1" x14ac:dyDescent="0.3">
      <c r="B17" s="46" t="s">
        <v>65</v>
      </c>
      <c r="C17" s="93" t="s">
        <v>108</v>
      </c>
      <c r="D17" s="93"/>
      <c r="E17" s="93"/>
      <c r="F17" s="93"/>
      <c r="G17" s="93"/>
      <c r="H17" s="93"/>
      <c r="I17" s="93"/>
      <c r="J17" s="93"/>
      <c r="K17" s="93"/>
      <c r="L17" s="93"/>
      <c r="M17" s="93"/>
      <c r="N17" s="47"/>
    </row>
    <row r="18" spans="1:14" x14ac:dyDescent="0.25">
      <c r="A18" s="7"/>
      <c r="B18" s="56" t="s">
        <v>68</v>
      </c>
      <c r="C18" s="109" t="s">
        <v>109</v>
      </c>
      <c r="D18" s="110"/>
      <c r="E18" s="110"/>
      <c r="F18" s="110"/>
      <c r="G18" s="110"/>
      <c r="H18" s="110"/>
      <c r="I18" s="110"/>
      <c r="J18" s="110"/>
      <c r="K18" s="110"/>
      <c r="L18" s="110"/>
      <c r="M18" s="110"/>
      <c r="N18" s="44"/>
    </row>
    <row r="19" spans="1:14" ht="21.75" customHeight="1" x14ac:dyDescent="0.25">
      <c r="A19" s="7"/>
      <c r="B19" s="49" t="s">
        <v>125</v>
      </c>
      <c r="C19" s="62" t="s">
        <v>183</v>
      </c>
      <c r="D19" s="31" t="s">
        <v>110</v>
      </c>
      <c r="E19" s="64" t="s">
        <v>117</v>
      </c>
      <c r="F19" s="71" t="s">
        <v>8</v>
      </c>
      <c r="G19" s="57">
        <v>13050</v>
      </c>
      <c r="H19" s="55">
        <v>262.37</v>
      </c>
      <c r="I19" s="55">
        <f>ROUND(G19*H19,2)</f>
        <v>3423928.5</v>
      </c>
      <c r="J19" s="98">
        <f>SUM(I19:I26)</f>
        <v>15956247.179999998</v>
      </c>
      <c r="K19" s="54">
        <f t="shared" ref="K19:K26" si="0">ROUND(H19*$M$70,2)</f>
        <v>325.64999999999998</v>
      </c>
      <c r="L19" s="55">
        <f>ROUND(G19*K19,2)</f>
        <v>4249732.5</v>
      </c>
      <c r="M19" s="98">
        <f>SUM(L19:L26)</f>
        <v>19804827.030000001</v>
      </c>
      <c r="N19" s="44"/>
    </row>
    <row r="20" spans="1:14" ht="18" customHeight="1" x14ac:dyDescent="0.25">
      <c r="A20" s="7"/>
      <c r="B20" s="49" t="s">
        <v>126</v>
      </c>
      <c r="C20" s="62" t="s">
        <v>183</v>
      </c>
      <c r="D20" s="31" t="s">
        <v>111</v>
      </c>
      <c r="E20" s="64" t="s">
        <v>118</v>
      </c>
      <c r="F20" s="71" t="s">
        <v>8</v>
      </c>
      <c r="G20" s="57">
        <v>13050</v>
      </c>
      <c r="H20" s="55">
        <v>215.99</v>
      </c>
      <c r="I20" s="55">
        <f>ROUND(G20*H20,2)</f>
        <v>2818669.5</v>
      </c>
      <c r="J20" s="98"/>
      <c r="K20" s="54">
        <f t="shared" si="0"/>
        <v>268.08999999999997</v>
      </c>
      <c r="L20" s="55">
        <f>ROUND(G20*K20,2)</f>
        <v>3498574.5</v>
      </c>
      <c r="M20" s="98"/>
      <c r="N20" s="44"/>
    </row>
    <row r="21" spans="1:14" ht="24" x14ac:dyDescent="0.25">
      <c r="A21" s="7"/>
      <c r="B21" s="49" t="s">
        <v>127</v>
      </c>
      <c r="C21" s="62" t="s">
        <v>73</v>
      </c>
      <c r="D21" s="31" t="s">
        <v>82</v>
      </c>
      <c r="E21" s="64" t="s">
        <v>124</v>
      </c>
      <c r="F21" s="71" t="s">
        <v>8</v>
      </c>
      <c r="G21" s="57">
        <v>26100</v>
      </c>
      <c r="H21" s="55">
        <v>355.94</v>
      </c>
      <c r="I21" s="55">
        <f>ROUND(G21*H21,2)</f>
        <v>9290034</v>
      </c>
      <c r="J21" s="98"/>
      <c r="K21" s="54">
        <f t="shared" si="0"/>
        <v>441.79</v>
      </c>
      <c r="L21" s="55">
        <f>ROUND(G21*K21,2)</f>
        <v>11530719</v>
      </c>
      <c r="M21" s="98"/>
      <c r="N21" s="44"/>
    </row>
    <row r="22" spans="1:14" x14ac:dyDescent="0.25">
      <c r="A22" s="7"/>
      <c r="B22" s="49" t="s">
        <v>128</v>
      </c>
      <c r="C22" s="62" t="s">
        <v>183</v>
      </c>
      <c r="D22" s="31" t="s">
        <v>112</v>
      </c>
      <c r="E22" s="64" t="s">
        <v>119</v>
      </c>
      <c r="F22" s="71" t="s">
        <v>8</v>
      </c>
      <c r="G22" s="57">
        <v>174</v>
      </c>
      <c r="H22" s="55">
        <v>29.64</v>
      </c>
      <c r="I22" s="55">
        <f>ROUND(G22*H22,2)</f>
        <v>5157.3599999999997</v>
      </c>
      <c r="J22" s="98"/>
      <c r="K22" s="54">
        <f t="shared" si="0"/>
        <v>36.79</v>
      </c>
      <c r="L22" s="55">
        <f>ROUND(G22*K22,2)</f>
        <v>6401.46</v>
      </c>
      <c r="M22" s="98"/>
      <c r="N22" s="44"/>
    </row>
    <row r="23" spans="1:14" ht="24" x14ac:dyDescent="0.25">
      <c r="A23" s="7"/>
      <c r="B23" s="49" t="s">
        <v>129</v>
      </c>
      <c r="C23" s="62" t="s">
        <v>183</v>
      </c>
      <c r="D23" s="31" t="s">
        <v>113</v>
      </c>
      <c r="E23" s="64" t="s">
        <v>120</v>
      </c>
      <c r="F23" s="71" t="s">
        <v>7</v>
      </c>
      <c r="G23" s="57">
        <v>87</v>
      </c>
      <c r="H23" s="55">
        <v>892.03</v>
      </c>
      <c r="I23" s="55">
        <f>ROUND(G23*H23,2)</f>
        <v>77606.61</v>
      </c>
      <c r="J23" s="98"/>
      <c r="K23" s="54">
        <f t="shared" si="0"/>
        <v>1107.19</v>
      </c>
      <c r="L23" s="55">
        <f>ROUND(G23*K23,2)</f>
        <v>96325.53</v>
      </c>
      <c r="M23" s="98"/>
      <c r="N23" s="44"/>
    </row>
    <row r="24" spans="1:14" ht="18.75" customHeight="1" x14ac:dyDescent="0.25">
      <c r="A24" s="7"/>
      <c r="B24" s="49" t="s">
        <v>130</v>
      </c>
      <c r="C24" s="62" t="s">
        <v>183</v>
      </c>
      <c r="D24" s="31" t="s">
        <v>114</v>
      </c>
      <c r="E24" s="64" t="s">
        <v>121</v>
      </c>
      <c r="F24" s="71" t="s">
        <v>7</v>
      </c>
      <c r="G24" s="57">
        <v>87</v>
      </c>
      <c r="H24" s="55">
        <v>47.47</v>
      </c>
      <c r="I24" s="55">
        <f>ROUND(G24*H24,2)</f>
        <v>4129.8900000000003</v>
      </c>
      <c r="J24" s="98"/>
      <c r="K24" s="54">
        <f t="shared" si="0"/>
        <v>58.92</v>
      </c>
      <c r="L24" s="55">
        <f>ROUND(G24*K24,2)</f>
        <v>5126.04</v>
      </c>
      <c r="M24" s="98"/>
      <c r="N24" s="44"/>
    </row>
    <row r="25" spans="1:14" ht="13.5" customHeight="1" x14ac:dyDescent="0.25">
      <c r="A25" s="7"/>
      <c r="B25" s="49" t="s">
        <v>131</v>
      </c>
      <c r="C25" s="62" t="s">
        <v>183</v>
      </c>
      <c r="D25" s="31" t="s">
        <v>115</v>
      </c>
      <c r="E25" s="64" t="s">
        <v>122</v>
      </c>
      <c r="F25" s="71" t="s">
        <v>14</v>
      </c>
      <c r="G25" s="57">
        <v>174</v>
      </c>
      <c r="H25" s="55">
        <v>219.63</v>
      </c>
      <c r="I25" s="55">
        <f>ROUND(G25*H25,2)</f>
        <v>38215.620000000003</v>
      </c>
      <c r="J25" s="98"/>
      <c r="K25" s="54">
        <f t="shared" si="0"/>
        <v>272.60000000000002</v>
      </c>
      <c r="L25" s="55">
        <f>ROUND(G25*K25,2)</f>
        <v>47432.4</v>
      </c>
      <c r="M25" s="98"/>
      <c r="N25" s="44"/>
    </row>
    <row r="26" spans="1:14" ht="15" customHeight="1" x14ac:dyDescent="0.25">
      <c r="A26" s="7"/>
      <c r="B26" s="49" t="s">
        <v>132</v>
      </c>
      <c r="C26" s="62" t="s">
        <v>183</v>
      </c>
      <c r="D26" s="31" t="s">
        <v>116</v>
      </c>
      <c r="E26" s="64" t="s">
        <v>123</v>
      </c>
      <c r="F26" s="71" t="s">
        <v>13</v>
      </c>
      <c r="G26" s="57">
        <v>2610</v>
      </c>
      <c r="H26" s="55">
        <v>114.37</v>
      </c>
      <c r="I26" s="55">
        <f>ROUND(G26*H26,2)</f>
        <v>298505.7</v>
      </c>
      <c r="J26" s="98"/>
      <c r="K26" s="54">
        <f t="shared" si="0"/>
        <v>141.96</v>
      </c>
      <c r="L26" s="55">
        <f>ROUND(G26*K26,2)</f>
        <v>370515.6</v>
      </c>
      <c r="M26" s="98"/>
      <c r="N26" s="44"/>
    </row>
    <row r="27" spans="1:14" ht="3" customHeight="1" thickBot="1" x14ac:dyDescent="0.3">
      <c r="E27"/>
      <c r="F27"/>
      <c r="G27"/>
      <c r="H27"/>
      <c r="I27"/>
      <c r="J27"/>
      <c r="K27"/>
      <c r="L27"/>
      <c r="M27"/>
      <c r="N27"/>
    </row>
    <row r="28" spans="1:14" ht="19.5" customHeight="1" thickBot="1" x14ac:dyDescent="0.3">
      <c r="B28" s="46" t="s">
        <v>65</v>
      </c>
      <c r="C28" s="93" t="s">
        <v>182</v>
      </c>
      <c r="D28" s="93"/>
      <c r="E28" s="93"/>
      <c r="F28" s="93"/>
      <c r="G28" s="93"/>
      <c r="H28" s="93"/>
      <c r="I28" s="93"/>
      <c r="J28" s="93"/>
      <c r="K28" s="93"/>
      <c r="L28" s="93"/>
      <c r="M28" s="93"/>
      <c r="N28" s="47"/>
    </row>
    <row r="29" spans="1:14" ht="15" customHeight="1" x14ac:dyDescent="0.25">
      <c r="A29" s="7"/>
      <c r="B29" s="56" t="s">
        <v>69</v>
      </c>
      <c r="C29" s="111" t="s">
        <v>173</v>
      </c>
      <c r="D29" s="112"/>
      <c r="E29" s="112"/>
      <c r="F29" s="112"/>
      <c r="G29" s="112"/>
      <c r="H29" s="112"/>
      <c r="I29" s="112"/>
      <c r="J29" s="112"/>
      <c r="K29" s="112"/>
      <c r="L29" s="112"/>
      <c r="M29" s="112"/>
      <c r="N29" s="44"/>
    </row>
    <row r="30" spans="1:14" ht="34.5" customHeight="1" x14ac:dyDescent="0.25">
      <c r="A30" s="7"/>
      <c r="B30" s="49" t="s">
        <v>133</v>
      </c>
      <c r="C30" s="50" t="s">
        <v>186</v>
      </c>
      <c r="D30" s="31">
        <v>10587</v>
      </c>
      <c r="E30" s="51" t="s">
        <v>56</v>
      </c>
      <c r="F30" s="52" t="s">
        <v>15</v>
      </c>
      <c r="G30" s="57">
        <v>87</v>
      </c>
      <c r="H30" s="55">
        <v>4928.55</v>
      </c>
      <c r="I30" s="55">
        <f>ROUND(G30*H30,2)</f>
        <v>428783.85</v>
      </c>
      <c r="J30" s="98">
        <f>SUM(I30:I41)</f>
        <v>7600343.4899999993</v>
      </c>
      <c r="K30" s="54">
        <f t="shared" ref="K30:K41" si="1">ROUND(H30*$M$70,2)</f>
        <v>6117.32</v>
      </c>
      <c r="L30" s="55">
        <f>ROUND(G30*K30,2)</f>
        <v>532206.84</v>
      </c>
      <c r="M30" s="98">
        <f>SUM(L30:L41)</f>
        <v>9433519.620000001</v>
      </c>
      <c r="N30" s="44"/>
    </row>
    <row r="31" spans="1:14" ht="36" x14ac:dyDescent="0.25">
      <c r="A31" s="7"/>
      <c r="B31" s="49" t="s">
        <v>134</v>
      </c>
      <c r="C31" s="50" t="s">
        <v>186</v>
      </c>
      <c r="D31" s="31">
        <v>759</v>
      </c>
      <c r="E31" s="51" t="s">
        <v>57</v>
      </c>
      <c r="F31" s="52" t="s">
        <v>15</v>
      </c>
      <c r="G31" s="57">
        <v>87</v>
      </c>
      <c r="H31" s="55">
        <v>7086.27</v>
      </c>
      <c r="I31" s="55">
        <f>ROUND(G31*H31,2)</f>
        <v>616505.49</v>
      </c>
      <c r="J31" s="98"/>
      <c r="K31" s="54">
        <f t="shared" si="1"/>
        <v>8795.48</v>
      </c>
      <c r="L31" s="55">
        <f>ROUND(G31*K31,2)</f>
        <v>765206.76</v>
      </c>
      <c r="M31" s="98"/>
      <c r="N31" s="44"/>
    </row>
    <row r="32" spans="1:14" ht="36" x14ac:dyDescent="0.25">
      <c r="A32" s="7"/>
      <c r="B32" s="49" t="s">
        <v>135</v>
      </c>
      <c r="C32" s="50" t="s">
        <v>186</v>
      </c>
      <c r="D32" s="31">
        <v>749</v>
      </c>
      <c r="E32" s="51" t="s">
        <v>58</v>
      </c>
      <c r="F32" s="52" t="s">
        <v>15</v>
      </c>
      <c r="G32" s="57">
        <v>87</v>
      </c>
      <c r="H32" s="55">
        <v>17211.3</v>
      </c>
      <c r="I32" s="55">
        <f>ROUND(G32*H32,2)</f>
        <v>1497383.1</v>
      </c>
      <c r="J32" s="98"/>
      <c r="K32" s="54">
        <f t="shared" si="1"/>
        <v>21362.67</v>
      </c>
      <c r="L32" s="55">
        <f>ROUND(G32*K32,2)</f>
        <v>1858552.29</v>
      </c>
      <c r="M32" s="98"/>
      <c r="N32" s="44"/>
    </row>
    <row r="33" spans="1:14" ht="24" x14ac:dyDescent="0.25">
      <c r="A33" s="7"/>
      <c r="B33" s="49" t="s">
        <v>136</v>
      </c>
      <c r="C33" s="50" t="s">
        <v>185</v>
      </c>
      <c r="D33" s="31" t="s">
        <v>175</v>
      </c>
      <c r="E33" s="51" t="s">
        <v>176</v>
      </c>
      <c r="F33" s="52" t="s">
        <v>7</v>
      </c>
      <c r="G33" s="57">
        <v>87</v>
      </c>
      <c r="H33" s="55">
        <v>917.82</v>
      </c>
      <c r="I33" s="55">
        <f>ROUND(G33*H33,2)</f>
        <v>79850.34</v>
      </c>
      <c r="J33" s="98"/>
      <c r="K33" s="54">
        <f t="shared" si="1"/>
        <v>1139.2</v>
      </c>
      <c r="L33" s="55">
        <f>ROUND(G33*K33,2)</f>
        <v>99110.399999999994</v>
      </c>
      <c r="M33" s="98"/>
      <c r="N33" s="44"/>
    </row>
    <row r="34" spans="1:14" ht="24" x14ac:dyDescent="0.25">
      <c r="A34" s="7"/>
      <c r="B34" s="49" t="s">
        <v>137</v>
      </c>
      <c r="C34" s="50" t="s">
        <v>185</v>
      </c>
      <c r="D34" s="31" t="s">
        <v>177</v>
      </c>
      <c r="E34" s="51" t="s">
        <v>178</v>
      </c>
      <c r="F34" s="52" t="s">
        <v>7</v>
      </c>
      <c r="G34" s="57">
        <v>87</v>
      </c>
      <c r="H34" s="55">
        <v>964.87</v>
      </c>
      <c r="I34" s="55">
        <f>ROUND(G34*H34,2)</f>
        <v>83943.69</v>
      </c>
      <c r="J34" s="98"/>
      <c r="K34" s="54">
        <f t="shared" si="1"/>
        <v>1197.5999999999999</v>
      </c>
      <c r="L34" s="55">
        <f>ROUND(G34*K34,2)</f>
        <v>104191.2</v>
      </c>
      <c r="M34" s="98"/>
      <c r="N34" s="44"/>
    </row>
    <row r="35" spans="1:14" ht="24" x14ac:dyDescent="0.25">
      <c r="A35" s="7"/>
      <c r="B35" s="49" t="s">
        <v>138</v>
      </c>
      <c r="C35" s="50" t="s">
        <v>185</v>
      </c>
      <c r="D35" s="31" t="s">
        <v>179</v>
      </c>
      <c r="E35" s="51" t="s">
        <v>180</v>
      </c>
      <c r="F35" s="52" t="s">
        <v>7</v>
      </c>
      <c r="G35" s="57">
        <v>87</v>
      </c>
      <c r="H35" s="55">
        <v>1053.23</v>
      </c>
      <c r="I35" s="55">
        <f>ROUND(G35*H35,2)</f>
        <v>91631.01</v>
      </c>
      <c r="J35" s="98"/>
      <c r="K35" s="54">
        <f t="shared" si="1"/>
        <v>1307.27</v>
      </c>
      <c r="L35" s="55">
        <f>ROUND(G35*K35,2)</f>
        <v>113732.49</v>
      </c>
      <c r="M35" s="98"/>
      <c r="N35" s="44"/>
    </row>
    <row r="36" spans="1:14" ht="27.75" customHeight="1" x14ac:dyDescent="0.25">
      <c r="A36" s="7"/>
      <c r="B36" s="49" t="s">
        <v>139</v>
      </c>
      <c r="C36" s="50" t="s">
        <v>185</v>
      </c>
      <c r="D36" s="31" t="s">
        <v>18</v>
      </c>
      <c r="E36" s="51" t="s">
        <v>19</v>
      </c>
      <c r="F36" s="52" t="s">
        <v>8</v>
      </c>
      <c r="G36" s="57">
        <v>13050</v>
      </c>
      <c r="H36" s="55">
        <v>27.37</v>
      </c>
      <c r="I36" s="55">
        <f>ROUND(G36*H36,2)</f>
        <v>357178.5</v>
      </c>
      <c r="J36" s="98"/>
      <c r="K36" s="54">
        <f t="shared" si="1"/>
        <v>33.97</v>
      </c>
      <c r="L36" s="55">
        <f>ROUND(G36*K36,2)</f>
        <v>443308.5</v>
      </c>
      <c r="M36" s="98"/>
      <c r="N36" s="44"/>
    </row>
    <row r="37" spans="1:14" ht="23.25" customHeight="1" x14ac:dyDescent="0.25">
      <c r="A37" s="7"/>
      <c r="B37" s="49" t="s">
        <v>140</v>
      </c>
      <c r="C37" s="50" t="s">
        <v>185</v>
      </c>
      <c r="D37" s="31" t="s">
        <v>20</v>
      </c>
      <c r="E37" s="51" t="s">
        <v>21</v>
      </c>
      <c r="F37" s="52" t="s">
        <v>8</v>
      </c>
      <c r="G37" s="57">
        <v>13050</v>
      </c>
      <c r="H37" s="55">
        <v>28.08</v>
      </c>
      <c r="I37" s="55">
        <f>ROUND(G37*H37,2)</f>
        <v>366444</v>
      </c>
      <c r="J37" s="98"/>
      <c r="K37" s="54">
        <f t="shared" si="1"/>
        <v>34.85</v>
      </c>
      <c r="L37" s="55">
        <f>ROUND(G37*K37,2)</f>
        <v>454792.5</v>
      </c>
      <c r="M37" s="98"/>
      <c r="N37" s="44"/>
    </row>
    <row r="38" spans="1:14" ht="24" customHeight="1" x14ac:dyDescent="0.25">
      <c r="A38" s="7"/>
      <c r="B38" s="49" t="s">
        <v>141</v>
      </c>
      <c r="C38" s="50" t="s">
        <v>185</v>
      </c>
      <c r="D38" s="31" t="s">
        <v>22</v>
      </c>
      <c r="E38" s="51" t="s">
        <v>23</v>
      </c>
      <c r="F38" s="52" t="s">
        <v>8</v>
      </c>
      <c r="G38" s="57">
        <v>13050</v>
      </c>
      <c r="H38" s="55">
        <v>141.04</v>
      </c>
      <c r="I38" s="55">
        <f>ROUND(G38*H38,2)</f>
        <v>1840572</v>
      </c>
      <c r="J38" s="98"/>
      <c r="K38" s="54">
        <f t="shared" si="1"/>
        <v>175.06</v>
      </c>
      <c r="L38" s="55">
        <f>ROUND(G38*K38,2)</f>
        <v>2284533</v>
      </c>
      <c r="M38" s="98"/>
      <c r="N38" s="44"/>
    </row>
    <row r="39" spans="1:14" ht="24.75" customHeight="1" x14ac:dyDescent="0.25">
      <c r="A39" s="7"/>
      <c r="B39" s="49" t="s">
        <v>142</v>
      </c>
      <c r="C39" s="50" t="s">
        <v>185</v>
      </c>
      <c r="D39" s="31" t="s">
        <v>24</v>
      </c>
      <c r="E39" s="51" t="s">
        <v>25</v>
      </c>
      <c r="F39" s="52" t="s">
        <v>8</v>
      </c>
      <c r="G39" s="57">
        <v>13050</v>
      </c>
      <c r="H39" s="55">
        <v>170.02</v>
      </c>
      <c r="I39" s="55">
        <f>ROUND(G39*H39,2)</f>
        <v>2218761</v>
      </c>
      <c r="J39" s="98"/>
      <c r="K39" s="54">
        <f t="shared" si="1"/>
        <v>211.03</v>
      </c>
      <c r="L39" s="55">
        <f>ROUND(G39*K39,2)</f>
        <v>2753941.5</v>
      </c>
      <c r="M39" s="98"/>
      <c r="N39" s="44"/>
    </row>
    <row r="40" spans="1:14" ht="26.25" customHeight="1" x14ac:dyDescent="0.25">
      <c r="A40" s="7"/>
      <c r="B40" s="49" t="s">
        <v>143</v>
      </c>
      <c r="C40" s="50" t="s">
        <v>185</v>
      </c>
      <c r="D40" s="31" t="s">
        <v>30</v>
      </c>
      <c r="E40" s="51" t="s">
        <v>49</v>
      </c>
      <c r="F40" s="52" t="s">
        <v>7</v>
      </c>
      <c r="G40" s="57">
        <v>87</v>
      </c>
      <c r="H40" s="55">
        <v>112.65</v>
      </c>
      <c r="I40" s="55">
        <f>ROUND(G40*H40,2)</f>
        <v>9800.5499999999993</v>
      </c>
      <c r="J40" s="98"/>
      <c r="K40" s="54">
        <f t="shared" si="1"/>
        <v>139.82</v>
      </c>
      <c r="L40" s="55">
        <f>ROUND(G40*K40,2)</f>
        <v>12164.34</v>
      </c>
      <c r="M40" s="98"/>
      <c r="N40" s="44"/>
    </row>
    <row r="41" spans="1:14" ht="22.5" customHeight="1" x14ac:dyDescent="0.25">
      <c r="A41" s="7"/>
      <c r="B41" s="49" t="s">
        <v>144</v>
      </c>
      <c r="C41" s="50" t="s">
        <v>185</v>
      </c>
      <c r="D41" s="72" t="s">
        <v>28</v>
      </c>
      <c r="E41" s="51" t="s">
        <v>29</v>
      </c>
      <c r="F41" s="52" t="s">
        <v>7</v>
      </c>
      <c r="G41" s="57">
        <v>174</v>
      </c>
      <c r="H41" s="55">
        <v>54.54</v>
      </c>
      <c r="I41" s="55">
        <f>ROUND(G41*H41,2)</f>
        <v>9489.9599999999991</v>
      </c>
      <c r="J41" s="98"/>
      <c r="K41" s="54">
        <f t="shared" si="1"/>
        <v>67.7</v>
      </c>
      <c r="L41" s="55">
        <f>ROUND(G41*K41,2)</f>
        <v>11779.8</v>
      </c>
      <c r="M41" s="98"/>
      <c r="N41" s="44"/>
    </row>
    <row r="42" spans="1:14" x14ac:dyDescent="0.25">
      <c r="A42" s="7"/>
      <c r="B42" s="56" t="s">
        <v>70</v>
      </c>
      <c r="C42" s="94" t="s">
        <v>153</v>
      </c>
      <c r="D42" s="94"/>
      <c r="E42" s="94"/>
      <c r="F42" s="94"/>
      <c r="G42" s="94"/>
      <c r="H42" s="94"/>
      <c r="I42" s="94"/>
      <c r="J42" s="94"/>
      <c r="K42" s="94"/>
      <c r="L42" s="94"/>
      <c r="M42" s="94"/>
      <c r="N42" s="44"/>
    </row>
    <row r="43" spans="1:14" ht="24" x14ac:dyDescent="0.25">
      <c r="A43" s="7"/>
      <c r="B43" s="49" t="s">
        <v>145</v>
      </c>
      <c r="C43" s="58" t="s">
        <v>183</v>
      </c>
      <c r="D43" s="73" t="s">
        <v>148</v>
      </c>
      <c r="E43" s="60" t="s">
        <v>149</v>
      </c>
      <c r="F43" s="74" t="s">
        <v>7</v>
      </c>
      <c r="G43" s="57">
        <v>87</v>
      </c>
      <c r="H43" s="55">
        <v>168.56</v>
      </c>
      <c r="I43" s="55">
        <f>ROUND(G43*H43,2)</f>
        <v>14664.72</v>
      </c>
      <c r="J43" s="98">
        <f>SUM(I43:I45)</f>
        <v>50035.44</v>
      </c>
      <c r="K43" s="54">
        <f>ROUND(H43*$M$70,2)</f>
        <v>209.22</v>
      </c>
      <c r="L43" s="55">
        <f>ROUND(G43*K43,2)</f>
        <v>18202.14</v>
      </c>
      <c r="M43" s="98">
        <f>SUM(L43:L45)</f>
        <v>62102.34</v>
      </c>
      <c r="N43" s="44"/>
    </row>
    <row r="44" spans="1:14" ht="24" x14ac:dyDescent="0.25">
      <c r="A44" s="7"/>
      <c r="B44" s="49" t="s">
        <v>146</v>
      </c>
      <c r="C44" s="62" t="s">
        <v>183</v>
      </c>
      <c r="D44" s="31" t="s">
        <v>150</v>
      </c>
      <c r="E44" s="64" t="s">
        <v>151</v>
      </c>
      <c r="F44" s="71" t="s">
        <v>35</v>
      </c>
      <c r="G44" s="57">
        <v>435</v>
      </c>
      <c r="H44" s="55">
        <v>63.49</v>
      </c>
      <c r="I44" s="55">
        <f>ROUND(G44*H44,2)</f>
        <v>27618.15</v>
      </c>
      <c r="J44" s="98"/>
      <c r="K44" s="54">
        <f>ROUND(H44*$M$70,2)</f>
        <v>78.8</v>
      </c>
      <c r="L44" s="55">
        <f>ROUND(G44*K44,2)</f>
        <v>34278</v>
      </c>
      <c r="M44" s="98"/>
      <c r="N44" s="44"/>
    </row>
    <row r="45" spans="1:14" ht="17.25" customHeight="1" x14ac:dyDescent="0.25">
      <c r="A45" s="7"/>
      <c r="B45" s="49" t="s">
        <v>147</v>
      </c>
      <c r="C45" s="75" t="s">
        <v>183</v>
      </c>
      <c r="D45" s="76">
        <v>65001108</v>
      </c>
      <c r="E45" s="77" t="s">
        <v>152</v>
      </c>
      <c r="F45" s="78" t="s">
        <v>7</v>
      </c>
      <c r="G45" s="57">
        <v>87</v>
      </c>
      <c r="H45" s="55">
        <v>89.11</v>
      </c>
      <c r="I45" s="55">
        <f>ROUND(G45*H45,2)</f>
        <v>7752.57</v>
      </c>
      <c r="J45" s="98"/>
      <c r="K45" s="54">
        <f>ROUND(H45*$M$70,2)</f>
        <v>110.6</v>
      </c>
      <c r="L45" s="55">
        <f>ROUND(G45*K45,2)</f>
        <v>9622.2000000000007</v>
      </c>
      <c r="M45" s="98"/>
      <c r="N45" s="44"/>
    </row>
    <row r="46" spans="1:14" ht="2.25" customHeight="1" thickBot="1" x14ac:dyDescent="0.3">
      <c r="B46" s="7"/>
      <c r="C46" s="7"/>
      <c r="D46" s="7"/>
      <c r="E46" s="7"/>
      <c r="F46" s="7"/>
      <c r="G46" s="7"/>
      <c r="H46" s="80"/>
      <c r="I46" s="7"/>
      <c r="J46" s="80"/>
      <c r="K46" s="7"/>
      <c r="L46" s="7"/>
      <c r="M46" s="80"/>
      <c r="N46"/>
    </row>
    <row r="47" spans="1:14" ht="19.5" customHeight="1" thickBot="1" x14ac:dyDescent="0.3">
      <c r="B47" s="46" t="s">
        <v>71</v>
      </c>
      <c r="C47" s="93" t="s">
        <v>154</v>
      </c>
      <c r="D47" s="93"/>
      <c r="E47" s="93"/>
      <c r="F47" s="93"/>
      <c r="G47" s="93"/>
      <c r="H47" s="93"/>
      <c r="I47" s="93"/>
      <c r="J47" s="93"/>
      <c r="K47" s="93"/>
      <c r="L47" s="93"/>
      <c r="M47" s="93"/>
      <c r="N47" s="47"/>
    </row>
    <row r="48" spans="1:14" ht="15" customHeight="1" x14ac:dyDescent="0.25">
      <c r="A48" s="7"/>
      <c r="B48" s="56" t="s">
        <v>74</v>
      </c>
      <c r="C48" s="94" t="s">
        <v>155</v>
      </c>
      <c r="D48" s="94"/>
      <c r="E48" s="94"/>
      <c r="F48" s="94"/>
      <c r="G48" s="94"/>
      <c r="H48" s="94"/>
      <c r="I48" s="94"/>
      <c r="J48" s="94"/>
      <c r="K48" s="94"/>
      <c r="L48" s="94"/>
      <c r="M48" s="94"/>
      <c r="N48" s="44"/>
    </row>
    <row r="49" spans="1:14" ht="16.5" customHeight="1" x14ac:dyDescent="0.25">
      <c r="A49" s="7"/>
      <c r="B49" s="49" t="s">
        <v>156</v>
      </c>
      <c r="C49" s="50" t="s">
        <v>186</v>
      </c>
      <c r="D49" s="31">
        <v>93358</v>
      </c>
      <c r="E49" s="51" t="s">
        <v>43</v>
      </c>
      <c r="F49" s="52" t="s">
        <v>14</v>
      </c>
      <c r="G49" s="57">
        <v>174</v>
      </c>
      <c r="H49" s="55">
        <v>80.739999999999995</v>
      </c>
      <c r="I49" s="55">
        <f>ROUND(G49*H49,2)</f>
        <v>14048.76</v>
      </c>
      <c r="J49" s="90">
        <f>SUM(I49:I59)</f>
        <v>356751.76999999996</v>
      </c>
      <c r="K49" s="54">
        <f t="shared" ref="K49:K59" si="2">ROUND(H49*$M$70,2)</f>
        <v>100.21</v>
      </c>
      <c r="L49" s="55">
        <f>ROUND(G49*K49,2)</f>
        <v>17436.54</v>
      </c>
      <c r="M49" s="90">
        <f>SUM(L49:L59)</f>
        <v>442811.73000000004</v>
      </c>
      <c r="N49" s="44"/>
    </row>
    <row r="50" spans="1:14" ht="24" x14ac:dyDescent="0.25">
      <c r="A50" s="7"/>
      <c r="B50" s="49" t="s">
        <v>157</v>
      </c>
      <c r="C50" s="50" t="s">
        <v>185</v>
      </c>
      <c r="D50" s="31" t="s">
        <v>33</v>
      </c>
      <c r="E50" s="51" t="s">
        <v>52</v>
      </c>
      <c r="F50" s="52" t="s">
        <v>12</v>
      </c>
      <c r="G50" s="57">
        <v>261</v>
      </c>
      <c r="H50" s="55">
        <v>10.039999999999999</v>
      </c>
      <c r="I50" s="55">
        <f>ROUND(G50*H50,2)</f>
        <v>2620.44</v>
      </c>
      <c r="J50" s="91"/>
      <c r="K50" s="54">
        <f t="shared" si="2"/>
        <v>12.46</v>
      </c>
      <c r="L50" s="55">
        <f>ROUND(G50*K50,2)</f>
        <v>3252.06</v>
      </c>
      <c r="M50" s="91"/>
      <c r="N50" s="44"/>
    </row>
    <row r="51" spans="1:14" ht="24" x14ac:dyDescent="0.25">
      <c r="A51" s="7"/>
      <c r="B51" s="49" t="s">
        <v>158</v>
      </c>
      <c r="C51" s="50" t="s">
        <v>186</v>
      </c>
      <c r="D51" s="72">
        <v>100323</v>
      </c>
      <c r="E51" s="51" t="s">
        <v>61</v>
      </c>
      <c r="F51" s="52" t="s">
        <v>14</v>
      </c>
      <c r="G51" s="57">
        <v>261</v>
      </c>
      <c r="H51" s="55">
        <v>206.44</v>
      </c>
      <c r="I51" s="55">
        <f>ROUND(G51*H51,2)</f>
        <v>53880.84</v>
      </c>
      <c r="J51" s="91"/>
      <c r="K51" s="54">
        <f t="shared" si="2"/>
        <v>256.23</v>
      </c>
      <c r="L51" s="55">
        <f>ROUND(G51*K51,2)</f>
        <v>66876.03</v>
      </c>
      <c r="M51" s="91"/>
      <c r="N51" s="44"/>
    </row>
    <row r="52" spans="1:14" ht="24" x14ac:dyDescent="0.25">
      <c r="A52" s="7"/>
      <c r="B52" s="49" t="s">
        <v>159</v>
      </c>
      <c r="C52" s="50" t="s">
        <v>185</v>
      </c>
      <c r="D52" s="4" t="s">
        <v>24</v>
      </c>
      <c r="E52" s="51" t="s">
        <v>25</v>
      </c>
      <c r="F52" s="52" t="s">
        <v>8</v>
      </c>
      <c r="G52" s="57">
        <v>870</v>
      </c>
      <c r="H52" s="55">
        <v>170.02</v>
      </c>
      <c r="I52" s="55">
        <f>ROUND(G52*H52,2)</f>
        <v>147917.4</v>
      </c>
      <c r="J52" s="91"/>
      <c r="K52" s="54">
        <f t="shared" si="2"/>
        <v>211.03</v>
      </c>
      <c r="L52" s="55">
        <f>ROUND(G52*K52,2)</f>
        <v>183596.1</v>
      </c>
      <c r="M52" s="91"/>
      <c r="N52" s="44"/>
    </row>
    <row r="53" spans="1:14" ht="24" x14ac:dyDescent="0.25">
      <c r="A53" s="7"/>
      <c r="B53" s="49" t="s">
        <v>160</v>
      </c>
      <c r="C53" s="50" t="s">
        <v>185</v>
      </c>
      <c r="D53" s="4" t="s">
        <v>26</v>
      </c>
      <c r="E53" s="51" t="s">
        <v>27</v>
      </c>
      <c r="F53" s="52" t="s">
        <v>8</v>
      </c>
      <c r="G53" s="57">
        <v>1740</v>
      </c>
      <c r="H53" s="55">
        <v>35.700000000000003</v>
      </c>
      <c r="I53" s="55">
        <f>ROUND(G53*H53,2)</f>
        <v>62118</v>
      </c>
      <c r="J53" s="91"/>
      <c r="K53" s="54">
        <f t="shared" si="2"/>
        <v>44.31</v>
      </c>
      <c r="L53" s="55">
        <f>ROUND(G53*K53,2)</f>
        <v>77099.399999999994</v>
      </c>
      <c r="M53" s="91"/>
      <c r="N53" s="44"/>
    </row>
    <row r="54" spans="1:14" ht="24" x14ac:dyDescent="0.25">
      <c r="A54" s="7"/>
      <c r="B54" s="49" t="s">
        <v>161</v>
      </c>
      <c r="C54" s="50" t="s">
        <v>186</v>
      </c>
      <c r="D54" s="4">
        <v>99623</v>
      </c>
      <c r="E54" s="51" t="s">
        <v>48</v>
      </c>
      <c r="F54" s="52" t="s">
        <v>7</v>
      </c>
      <c r="G54" s="57">
        <v>87</v>
      </c>
      <c r="H54" s="55">
        <v>310.52</v>
      </c>
      <c r="I54" s="55">
        <f>ROUND(G54*H54,2)</f>
        <v>27015.24</v>
      </c>
      <c r="J54" s="91"/>
      <c r="K54" s="54">
        <f t="shared" si="2"/>
        <v>385.42</v>
      </c>
      <c r="L54" s="55">
        <f>ROUND(G54*K54,2)</f>
        <v>33531.54</v>
      </c>
      <c r="M54" s="91"/>
      <c r="N54" s="44"/>
    </row>
    <row r="55" spans="1:14" ht="24" x14ac:dyDescent="0.25">
      <c r="A55" s="7"/>
      <c r="B55" s="49" t="s">
        <v>162</v>
      </c>
      <c r="C55" s="50" t="s">
        <v>185</v>
      </c>
      <c r="D55" s="4" t="s">
        <v>31</v>
      </c>
      <c r="E55" s="51" t="s">
        <v>50</v>
      </c>
      <c r="F55" s="52" t="s">
        <v>7</v>
      </c>
      <c r="G55" s="57">
        <v>87</v>
      </c>
      <c r="H55" s="55">
        <v>105.3</v>
      </c>
      <c r="I55" s="55">
        <f>ROUND(G55*H55,2)</f>
        <v>9161.1</v>
      </c>
      <c r="J55" s="91"/>
      <c r="K55" s="54">
        <f t="shared" si="2"/>
        <v>130.69999999999999</v>
      </c>
      <c r="L55" s="55">
        <f>ROUND(G55*K55,2)</f>
        <v>11370.9</v>
      </c>
      <c r="M55" s="91"/>
      <c r="N55" s="44"/>
    </row>
    <row r="56" spans="1:14" ht="17.25" customHeight="1" x14ac:dyDescent="0.25">
      <c r="A56" s="7"/>
      <c r="B56" s="49" t="s">
        <v>163</v>
      </c>
      <c r="C56" s="50" t="s">
        <v>186</v>
      </c>
      <c r="D56" s="4">
        <v>94800</v>
      </c>
      <c r="E56" s="51" t="s">
        <v>47</v>
      </c>
      <c r="F56" s="52" t="s">
        <v>7</v>
      </c>
      <c r="G56" s="57">
        <v>87</v>
      </c>
      <c r="H56" s="55">
        <v>199.5</v>
      </c>
      <c r="I56" s="55">
        <f>ROUND(G56*H56,2)</f>
        <v>17356.5</v>
      </c>
      <c r="J56" s="91"/>
      <c r="K56" s="54">
        <f t="shared" si="2"/>
        <v>247.62</v>
      </c>
      <c r="L56" s="55">
        <f>ROUND(G56*K56,2)</f>
        <v>21542.94</v>
      </c>
      <c r="M56" s="91"/>
      <c r="N56" s="44"/>
    </row>
    <row r="57" spans="1:14" ht="18.75" customHeight="1" x14ac:dyDescent="0.25">
      <c r="A57" s="7"/>
      <c r="B57" s="49" t="s">
        <v>164</v>
      </c>
      <c r="C57" s="50" t="s">
        <v>186</v>
      </c>
      <c r="D57" s="4">
        <v>104737</v>
      </c>
      <c r="E57" s="51" t="s">
        <v>60</v>
      </c>
      <c r="F57" s="52" t="s">
        <v>14</v>
      </c>
      <c r="G57" s="57">
        <v>130.5</v>
      </c>
      <c r="H57" s="55">
        <v>20.61</v>
      </c>
      <c r="I57" s="55">
        <f>ROUND(G57*H57,2)</f>
        <v>2689.61</v>
      </c>
      <c r="J57" s="91"/>
      <c r="K57" s="54">
        <f t="shared" si="2"/>
        <v>25.58</v>
      </c>
      <c r="L57" s="55">
        <f>ROUND(G57*K57,2)</f>
        <v>3338.19</v>
      </c>
      <c r="M57" s="91"/>
      <c r="N57" s="44"/>
    </row>
    <row r="58" spans="1:14" ht="17.25" customHeight="1" x14ac:dyDescent="0.25">
      <c r="A58" s="7"/>
      <c r="B58" s="49" t="s">
        <v>165</v>
      </c>
      <c r="C58" s="50" t="s">
        <v>185</v>
      </c>
      <c r="D58" s="73" t="s">
        <v>34</v>
      </c>
      <c r="E58" s="51" t="s">
        <v>53</v>
      </c>
      <c r="F58" s="52" t="s">
        <v>14</v>
      </c>
      <c r="G58" s="57">
        <v>87</v>
      </c>
      <c r="H58" s="55">
        <v>40.840000000000003</v>
      </c>
      <c r="I58" s="55">
        <f>ROUND(G58*H58,2)</f>
        <v>3553.08</v>
      </c>
      <c r="J58" s="91"/>
      <c r="K58" s="54">
        <f t="shared" si="2"/>
        <v>50.69</v>
      </c>
      <c r="L58" s="55">
        <f>ROUND(G58*K58,2)</f>
        <v>4410.03</v>
      </c>
      <c r="M58" s="91"/>
      <c r="N58" s="44"/>
    </row>
    <row r="59" spans="1:14" ht="31.5" customHeight="1" x14ac:dyDescent="0.25">
      <c r="A59" s="7"/>
      <c r="B59" s="49" t="s">
        <v>166</v>
      </c>
      <c r="C59" s="50" t="s">
        <v>185</v>
      </c>
      <c r="D59" s="31" t="s">
        <v>54</v>
      </c>
      <c r="E59" s="51" t="s">
        <v>55</v>
      </c>
      <c r="F59" s="52" t="s">
        <v>17</v>
      </c>
      <c r="G59" s="57">
        <v>10440</v>
      </c>
      <c r="H59" s="55">
        <v>1.57</v>
      </c>
      <c r="I59" s="55">
        <f>ROUND(G59*H59,2)</f>
        <v>16390.8</v>
      </c>
      <c r="J59" s="92"/>
      <c r="K59" s="54">
        <f t="shared" si="2"/>
        <v>1.95</v>
      </c>
      <c r="L59" s="55">
        <f>ROUND(G59*K59,2)</f>
        <v>20358</v>
      </c>
      <c r="M59" s="92"/>
      <c r="N59" s="44"/>
    </row>
    <row r="60" spans="1:14" ht="15" customHeight="1" x14ac:dyDescent="0.25">
      <c r="A60" s="7"/>
      <c r="B60" s="56" t="s">
        <v>75</v>
      </c>
      <c r="C60" s="94" t="s">
        <v>167</v>
      </c>
      <c r="D60" s="94"/>
      <c r="E60" s="94"/>
      <c r="F60" s="94"/>
      <c r="G60" s="94"/>
      <c r="H60" s="94"/>
      <c r="I60" s="94"/>
      <c r="J60" s="94"/>
      <c r="K60" s="94"/>
      <c r="L60" s="94"/>
      <c r="M60" s="94"/>
      <c r="N60" s="44"/>
    </row>
    <row r="61" spans="1:14" ht="24.75" thickBot="1" x14ac:dyDescent="0.3">
      <c r="A61" s="7"/>
      <c r="B61" s="49" t="s">
        <v>77</v>
      </c>
      <c r="C61" s="50" t="s">
        <v>186</v>
      </c>
      <c r="D61" s="72">
        <v>102619</v>
      </c>
      <c r="E61" s="51" t="s">
        <v>44</v>
      </c>
      <c r="F61" s="52" t="s">
        <v>7</v>
      </c>
      <c r="G61" s="57">
        <v>87</v>
      </c>
      <c r="H61" s="55">
        <v>5636.92</v>
      </c>
      <c r="I61" s="55">
        <f>ROUND(G61*H61,2)</f>
        <v>490412.04</v>
      </c>
      <c r="J61" s="85">
        <f>SUM(I61:I61)</f>
        <v>490412.04</v>
      </c>
      <c r="K61" s="54">
        <f>ROUND(H61*$M$70,2)</f>
        <v>6996.55</v>
      </c>
      <c r="L61" s="55">
        <f>ROUND(G61*K61,2)</f>
        <v>608699.85</v>
      </c>
      <c r="M61" s="85">
        <f>SUM(L61:L61)</f>
        <v>608699.85</v>
      </c>
      <c r="N61" s="44"/>
    </row>
    <row r="62" spans="1:14" ht="19.5" customHeight="1" thickBot="1" x14ac:dyDescent="0.3">
      <c r="B62" s="46" t="s">
        <v>72</v>
      </c>
      <c r="C62" s="93" t="s">
        <v>168</v>
      </c>
      <c r="D62" s="93"/>
      <c r="E62" s="93"/>
      <c r="F62" s="93"/>
      <c r="G62" s="93"/>
      <c r="H62" s="93"/>
      <c r="I62" s="93"/>
      <c r="J62" s="93"/>
      <c r="K62" s="93"/>
      <c r="L62" s="93"/>
      <c r="M62" s="93"/>
      <c r="N62" s="47"/>
    </row>
    <row r="63" spans="1:14" x14ac:dyDescent="0.25">
      <c r="A63" s="7"/>
      <c r="B63" s="56" t="s">
        <v>76</v>
      </c>
      <c r="C63" s="94" t="s">
        <v>42</v>
      </c>
      <c r="D63" s="94"/>
      <c r="E63" s="94"/>
      <c r="F63" s="94"/>
      <c r="G63" s="94"/>
      <c r="H63" s="94"/>
      <c r="I63" s="94"/>
      <c r="J63" s="94"/>
      <c r="K63" s="94"/>
      <c r="L63" s="94"/>
      <c r="M63" s="94"/>
      <c r="N63" s="44"/>
    </row>
    <row r="64" spans="1:14" ht="16.5" customHeight="1" x14ac:dyDescent="0.25">
      <c r="A64" s="7"/>
      <c r="B64" s="49" t="s">
        <v>174</v>
      </c>
      <c r="C64" s="50" t="s">
        <v>185</v>
      </c>
      <c r="D64" s="83" t="s">
        <v>9</v>
      </c>
      <c r="E64" s="51" t="s">
        <v>32</v>
      </c>
      <c r="F64" s="52" t="s">
        <v>12</v>
      </c>
      <c r="G64" s="57">
        <v>435</v>
      </c>
      <c r="H64" s="55">
        <v>7.58</v>
      </c>
      <c r="I64" s="55">
        <f>ROUND(G64*H64,2)</f>
        <v>3297.3</v>
      </c>
      <c r="J64" s="84">
        <f>SUM(I64:I64)</f>
        <v>3297.3</v>
      </c>
      <c r="K64" s="54">
        <f>ROUND(H64*$M$70,2)</f>
        <v>9.41</v>
      </c>
      <c r="L64" s="55">
        <f>ROUND(G64*K64,2)</f>
        <v>4093.35</v>
      </c>
      <c r="M64" s="84">
        <f>SUM(L64:L64)</f>
        <v>4093.35</v>
      </c>
      <c r="N64" s="44"/>
    </row>
    <row r="65" spans="1:16" ht="5.25" customHeight="1" thickBot="1" x14ac:dyDescent="0.3">
      <c r="E65"/>
      <c r="F65"/>
      <c r="G65"/>
      <c r="H65" s="1"/>
      <c r="I65"/>
      <c r="K65"/>
      <c r="L65"/>
      <c r="N65"/>
    </row>
    <row r="66" spans="1:16" ht="15.75" x14ac:dyDescent="0.25">
      <c r="A66" s="7"/>
      <c r="B66" s="106" t="s">
        <v>169</v>
      </c>
      <c r="C66" s="107"/>
      <c r="D66" s="107"/>
      <c r="E66" s="107"/>
      <c r="F66" s="107"/>
      <c r="G66" s="107"/>
      <c r="H66" s="107"/>
      <c r="I66" s="107"/>
      <c r="J66" s="107"/>
      <c r="K66" s="107"/>
      <c r="L66" s="107"/>
      <c r="M66" s="86">
        <f>SUM(J7:J64)</f>
        <v>25233152.449999999</v>
      </c>
    </row>
    <row r="67" spans="1:16" ht="16.5" thickBot="1" x14ac:dyDescent="0.3">
      <c r="A67" s="7"/>
      <c r="B67" s="100" t="s">
        <v>170</v>
      </c>
      <c r="C67" s="101"/>
      <c r="D67" s="101"/>
      <c r="E67" s="101"/>
      <c r="F67" s="101"/>
      <c r="G67" s="101"/>
      <c r="H67" s="101"/>
      <c r="I67" s="101"/>
      <c r="J67" s="101"/>
      <c r="K67" s="101"/>
      <c r="L67" s="102"/>
      <c r="M67" s="87">
        <f>SUM(M7:M64)</f>
        <v>31319286.170000006</v>
      </c>
      <c r="O67" s="9">
        <f>M67/M66</f>
        <v>1.2411959319018819</v>
      </c>
      <c r="P67" s="42"/>
    </row>
    <row r="68" spans="1:16" x14ac:dyDescent="0.25">
      <c r="A68" s="7"/>
      <c r="B68" s="7"/>
      <c r="C68" s="7"/>
      <c r="D68" s="7"/>
      <c r="E68" s="20"/>
      <c r="F68" s="21"/>
      <c r="G68" s="22"/>
      <c r="H68" s="79"/>
      <c r="I68" s="24"/>
      <c r="J68" s="80"/>
      <c r="K68" s="23"/>
      <c r="L68" s="24"/>
      <c r="M68" s="80"/>
      <c r="O68" s="8"/>
      <c r="P68" s="42"/>
    </row>
    <row r="69" spans="1:16" x14ac:dyDescent="0.25">
      <c r="H69" s="81"/>
      <c r="J69" s="99" t="s">
        <v>51</v>
      </c>
      <c r="K69" s="18"/>
      <c r="L69" s="18" t="s">
        <v>10</v>
      </c>
      <c r="M69" s="88">
        <v>0.2412</v>
      </c>
    </row>
    <row r="70" spans="1:16" x14ac:dyDescent="0.25">
      <c r="E70"/>
      <c r="H70" s="81"/>
      <c r="J70" s="99"/>
      <c r="K70" s="18"/>
      <c r="L70" s="18" t="s">
        <v>11</v>
      </c>
      <c r="M70" s="89">
        <f>1+M69</f>
        <v>1.2412000000000001</v>
      </c>
    </row>
    <row r="71" spans="1:16" x14ac:dyDescent="0.25">
      <c r="E71"/>
      <c r="P71" s="8"/>
    </row>
    <row r="72" spans="1:16" x14ac:dyDescent="0.25">
      <c r="E72"/>
      <c r="G72"/>
      <c r="H72" s="1"/>
      <c r="M72" s="82"/>
      <c r="P72" s="8"/>
    </row>
    <row r="73" spans="1:16" x14ac:dyDescent="0.25">
      <c r="E73"/>
      <c r="G73"/>
      <c r="H73" s="1"/>
      <c r="J73" s="3"/>
    </row>
    <row r="74" spans="1:16" x14ac:dyDescent="0.25">
      <c r="E74"/>
      <c r="G74"/>
      <c r="H74" s="1"/>
      <c r="P74" s="45"/>
    </row>
    <row r="75" spans="1:16" x14ac:dyDescent="0.25">
      <c r="E75"/>
      <c r="G75"/>
      <c r="H75" s="1"/>
      <c r="P75" s="8"/>
    </row>
    <row r="76" spans="1:16" x14ac:dyDescent="0.25">
      <c r="P76" s="8"/>
    </row>
  </sheetData>
  <mergeCells count="31">
    <mergeCell ref="C63:M63"/>
    <mergeCell ref="J69:J70"/>
    <mergeCell ref="B67:L67"/>
    <mergeCell ref="B2:M2"/>
    <mergeCell ref="C6:M6"/>
    <mergeCell ref="C10:M10"/>
    <mergeCell ref="B66:L66"/>
    <mergeCell ref="B3:M3"/>
    <mergeCell ref="J30:J41"/>
    <mergeCell ref="J11:J14"/>
    <mergeCell ref="M11:M14"/>
    <mergeCell ref="J19:J26"/>
    <mergeCell ref="M19:M26"/>
    <mergeCell ref="C15:M15"/>
    <mergeCell ref="C18:M18"/>
    <mergeCell ref="C29:M29"/>
    <mergeCell ref="C5:M5"/>
    <mergeCell ref="M7:M9"/>
    <mergeCell ref="J7:J9"/>
    <mergeCell ref="C17:M17"/>
    <mergeCell ref="C47:M47"/>
    <mergeCell ref="M30:M41"/>
    <mergeCell ref="J43:J45"/>
    <mergeCell ref="M43:M45"/>
    <mergeCell ref="J49:J59"/>
    <mergeCell ref="M49:M59"/>
    <mergeCell ref="C28:M28"/>
    <mergeCell ref="C42:M42"/>
    <mergeCell ref="C62:M62"/>
    <mergeCell ref="C48:M48"/>
    <mergeCell ref="C60:M60"/>
  </mergeCells>
  <phoneticPr fontId="14" type="noConversion"/>
  <printOptions horizontalCentered="1"/>
  <pageMargins left="0.51181102362204722" right="0.51181102362204722" top="0.78740157480314965" bottom="0.78740157480314965" header="0.31496062992125984" footer="0.31496062992125984"/>
  <pageSetup paperSize="9" scale="59" orientation="landscape" r:id="rId1"/>
  <rowBreaks count="2" manualBreakCount="2">
    <brk id="28" max="16383" man="1"/>
    <brk id="46"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C3B81-78E1-4FD6-9AFF-8DACF6E1DA77}">
  <dimension ref="A1:J12"/>
  <sheetViews>
    <sheetView workbookViewId="0">
      <selection activeCell="H5" sqref="H5"/>
    </sheetView>
  </sheetViews>
  <sheetFormatPr defaultRowHeight="15" x14ac:dyDescent="0.25"/>
  <cols>
    <col min="1" max="1" width="2.7109375" style="7" customWidth="1"/>
    <col min="2" max="3" width="15.42578125" customWidth="1"/>
    <col min="4" max="4" width="13.42578125" customWidth="1"/>
    <col min="5" max="5" width="63.7109375" customWidth="1"/>
    <col min="9" max="9" width="14.7109375" customWidth="1"/>
    <col min="10" max="10" width="9.140625" style="7"/>
  </cols>
  <sheetData>
    <row r="1" spans="1:10" x14ac:dyDescent="0.25">
      <c r="B1" s="7"/>
      <c r="C1" s="7"/>
      <c r="D1" s="7"/>
      <c r="E1" s="7"/>
      <c r="F1" s="7"/>
      <c r="G1" s="7"/>
      <c r="H1" s="7"/>
      <c r="I1" s="7"/>
    </row>
    <row r="2" spans="1:10" s="10" customFormat="1" ht="18.75" x14ac:dyDescent="0.2">
      <c r="A2" s="25"/>
      <c r="B2" s="103" t="s">
        <v>78</v>
      </c>
      <c r="C2" s="103"/>
      <c r="D2" s="103"/>
      <c r="E2" s="103"/>
      <c r="F2" s="103"/>
      <c r="G2" s="103"/>
      <c r="H2" s="103"/>
      <c r="I2" s="103"/>
      <c r="J2" s="25"/>
    </row>
    <row r="3" spans="1:10" s="10" customFormat="1" ht="18.75" x14ac:dyDescent="0.2">
      <c r="A3" s="25"/>
      <c r="B3" s="113" t="str">
        <f>ORÇAMENTO!B3</f>
        <v>PERFURAÇÃO DE POÇOS PROFUNDOS - SERVIÇOS E FORNECIMENTOS</v>
      </c>
      <c r="C3" s="114"/>
      <c r="D3" s="114"/>
      <c r="E3" s="114"/>
      <c r="F3" s="114"/>
      <c r="G3" s="114"/>
      <c r="H3" s="114"/>
      <c r="I3" s="114"/>
      <c r="J3" s="25"/>
    </row>
    <row r="4" spans="1:10" ht="24" x14ac:dyDescent="0.25">
      <c r="B4" s="26" t="s">
        <v>79</v>
      </c>
      <c r="C4" s="27" t="s">
        <v>0</v>
      </c>
      <c r="D4" s="27" t="s">
        <v>1</v>
      </c>
      <c r="E4" s="28" t="s">
        <v>2</v>
      </c>
      <c r="F4" s="26" t="s">
        <v>3</v>
      </c>
      <c r="G4" s="29" t="s">
        <v>80</v>
      </c>
      <c r="H4" s="30" t="s">
        <v>62</v>
      </c>
      <c r="I4" s="30" t="s">
        <v>5</v>
      </c>
    </row>
    <row r="5" spans="1:10" ht="24" customHeight="1" x14ac:dyDescent="0.25">
      <c r="B5" s="31" t="s">
        <v>81</v>
      </c>
      <c r="C5" s="32" t="s">
        <v>186</v>
      </c>
      <c r="D5" s="31">
        <v>7695</v>
      </c>
      <c r="E5" s="33" t="s">
        <v>59</v>
      </c>
      <c r="F5" s="34" t="s">
        <v>16</v>
      </c>
      <c r="G5" s="35">
        <v>1.0390999999999999</v>
      </c>
      <c r="H5" s="36">
        <v>304.74</v>
      </c>
      <c r="I5" s="37">
        <f>G5*H5</f>
        <v>316.65533399999998</v>
      </c>
    </row>
    <row r="6" spans="1:10" ht="24" x14ac:dyDescent="0.25">
      <c r="B6" s="31" t="s">
        <v>81</v>
      </c>
      <c r="C6" s="32" t="s">
        <v>186</v>
      </c>
      <c r="D6" s="31">
        <v>88248</v>
      </c>
      <c r="E6" s="33" t="s">
        <v>36</v>
      </c>
      <c r="F6" s="34" t="s">
        <v>13</v>
      </c>
      <c r="G6" s="35">
        <v>0.79590000000000005</v>
      </c>
      <c r="H6" s="36">
        <v>21.98</v>
      </c>
      <c r="I6" s="37">
        <f t="shared" ref="I6:I7" si="0">G6*H6</f>
        <v>17.493882000000003</v>
      </c>
    </row>
    <row r="7" spans="1:10" x14ac:dyDescent="0.25">
      <c r="B7" s="31" t="s">
        <v>81</v>
      </c>
      <c r="C7" s="32" t="s">
        <v>186</v>
      </c>
      <c r="D7" s="31">
        <v>88267</v>
      </c>
      <c r="E7" s="33" t="s">
        <v>37</v>
      </c>
      <c r="F7" s="34" t="s">
        <v>13</v>
      </c>
      <c r="G7" s="35">
        <v>0.79590000000000005</v>
      </c>
      <c r="H7" s="36">
        <v>27.38</v>
      </c>
      <c r="I7" s="37">
        <f t="shared" si="0"/>
        <v>21.791741999999999</v>
      </c>
    </row>
    <row r="8" spans="1:10" ht="36" x14ac:dyDescent="0.25">
      <c r="B8" s="38" t="s">
        <v>82</v>
      </c>
      <c r="C8" s="38"/>
      <c r="D8" s="39" t="s">
        <v>81</v>
      </c>
      <c r="E8" s="40" t="s">
        <v>124</v>
      </c>
      <c r="F8" s="39" t="s">
        <v>8</v>
      </c>
      <c r="G8" s="39">
        <v>1</v>
      </c>
      <c r="H8" s="41" t="s">
        <v>81</v>
      </c>
      <c r="I8" s="41">
        <f>ROUND((SUM(I5:I7)),2)</f>
        <v>355.94</v>
      </c>
    </row>
    <row r="9" spans="1:10" s="7" customFormat="1" x14ac:dyDescent="0.25"/>
    <row r="10" spans="1:10" s="7" customFormat="1" x14ac:dyDescent="0.25"/>
    <row r="11" spans="1:10" s="7" customFormat="1" x14ac:dyDescent="0.25"/>
    <row r="12" spans="1:10" s="7" customFormat="1" x14ac:dyDescent="0.25"/>
  </sheetData>
  <mergeCells count="2">
    <mergeCell ref="B2:I2"/>
    <mergeCell ref="B3:I3"/>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Q 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i L f l K K s A A A D 3 A A A A E g A A A E N v b m Z p Z y 9 Q Y W N r Y W d l L n h t b I S P s Q 6 C M B i E d x P f g X S n L X U j P y X R V R K j i X F t o I E G a A k t l n d z 8 J F 8 B S G K u j n e 3 Z f c 3 e N 2 h 3 R s m + A q e 6 u M T l C E K Q q s E 7 o Q j d E y Q d q g l K 9 X c B B 5 L U o Z T L S 2 8 W i L B F X O d T E h 3 n v s N 9 j 0 J W G U R u S S 7 U 9 5 J V u B P r D 6 D 4 d K z 7 W 5 R B z O r z W c 4 Y g y z O g 0 C s h i Q q b 0 F 2 B T N q c / J u y G x g 2 9 5 J 0 L t 0 c g i w T y / s C f A A A A / / 8 D A F B L A w Q U A A I A C A A A A C E A p U v 2 l i U B A A D A A Q A A E w A A A E Z v c m 1 1 b G F z L 1 N l Y 3 R p b 2 4 x L m 1 0 j 0 F r g z A Y h u + C / y F k l w q a N L b s s O J B b A v C B m W V 7 V B k x B r b g i Z Z 8 s k 2 i v 9 9 W t e e 1 l w + e L 6 X f M 9 r x R 5 O S q L t O N n C d V z H H r k R J X r A G S 9 q M Z 0 y N N n w g 0 D M w y h C t Q D X Q f 1 b K w m i B 5 u y I p e k n b y L g i Q D l m A n + A i g n y j d V 5 9 E m Q M p D P 3 S w X 5 c 0 1 b X i p e W h t O Q U R b S 5 3 S b x c F y F b z E 2 e o 1 j d N t k P B C 8 K Y P q 0 B Y M C 2 0 h p f q I 1 l n b 0 S X F f Z 8 t E s b X Y s h w w f / C D M y w 7 n n j 4 Y 3 / 2 i U P e / S M r q 1 w n m 3 W 3 L g + V + 6 7 3 v S C s U 1 i O H O 0 P U S J Z n h 0 l b K N I m q 2 0 Z m P 7 q v e v 3 F P 5 / x y B n 2 E f Q 7 B O I b O h 9 d e X i H z + 7 w e c 9 T C Y 9 z M l z q O s 9 1 T v J / x c U v A A A A / / 8 D A F B L A Q I t A B Q A B g A I A A A A I Q A q 3 a p A 0 g A A A D c B A A A T A A A A A A A A A A A A A A A A A A A A A A B b Q 2 9 u d G V u d F 9 U e X B l c 1 0 u e G 1 s U E s B A i 0 A F A A C A A g A A A A h A I i 3 5 S i r A A A A 9 w A A A B I A A A A A A A A A A A A A A A A A C w M A A E N v b m Z p Z y 9 Q Y W N r Y W d l L n h t b F B L A Q I t A B Q A A g A I A A A A I Q C l S / a W J Q E A A M A B A A A T A A A A A A A A A A A A A A A A A O Y D A A B G b 3 J t d W x h c y 9 T Z W N 0 a W 9 u M S 5 t U E s F B g A A A A A D A A M A w g A A A D w 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U C g A A A A A A A D I K 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V G F i b G U w M D E l M j A o U G F n Z S U y M D E 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i 0 w O C 0 w O V Q x N D o 1 M T o 0 M y 4 3 N j g 5 N z g 5 W i I v P j x F b n R y e S B U e X B l P S J G a W x s Q 2 9 s d W 1 u V H l w Z X M i I F Z h b H V l P S J z Q m d Z R 0 F 3 P T 0 i L z 4 8 R W 5 0 c n k g V H l w Z T 0 i R m l s b E N v b H V t b k 5 h b W V z I i B W Y W x 1 Z T 0 i c 1 s m c X V v d D t D b 2 x 1 b W 4 x J n F 1 b 3 Q 7 L C Z x d W 9 0 O 0 N v b H V t b j I m c X V v d D s s J n F 1 b 3 Q 7 Q 2 9 s d W 1 u M y Z x d W 9 0 O y w m c X V v d D t D b 2 x 1 b W 4 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N C w m c X V v d D t r Z X l D b 2 x 1 b W 5 O Y W 1 l c y Z x d W 9 0 O z p b X S w m c X V v d D t x d W V y e V J l b G F 0 a W 9 u c 2 h p c H M m c X V v d D s 6 W 1 0 s J n F 1 b 3 Q 7 Y 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M s M n 0 m c X V v d D s s J n F 1 b 3 Q 7 U 2 V j d G l v b j E v V G F i b G U w M D E g K F B h Z 2 U g M S k v Q X V 0 b 1 J l b W 9 2 Z W R D b 2 x 1 b W 5 z M S 5 7 Q 2 9 s d W 1 u N C w z f S Z x d W 9 0 O 1 0 s J n F 1 b 3 Q 7 Q 2 9 s d W 1 u Q 2 9 1 b n Q m c X V v d D s 6 N C w m c X V v d D t L Z X l D b 2 x 1 b W 5 O Y W 1 l c y Z x d W 9 0 O z p b X S w m c X V v d D t D b 2 x 1 b W 5 J Z G V u d G l 0 a W V z J n F 1 b 3 Q 7 O l s m c X V v d D t T Z W N 0 a W 9 u M S 9 U Y W J s Z T A w M S A o U G F n Z S A x K S 9 B d X R v U m V t b 3 Z l Z E N v b H V t b n M x L n t D b 2 x 1 b W 4 x L D B 9 J n F 1 b 3 Q 7 L C Z x d W 9 0 O 1 N l Y 3 R p b 2 4 x L 1 R h Y m x l M D A x I C h Q Y W d l I D E p L 0 F 1 d G 9 S Z W 1 v d m V k Q 2 9 s d W 1 u c z E u e 0 N v b H V t b j I s M X 0 m c X V v d D s s J n F 1 b 3 Q 7 U 2 V j d G l v b j E v V G F i b G U w M D E g K F B h Z 2 U g M S k v Q X V 0 b 1 J l b W 9 2 Z W R D b 2 x 1 b W 5 z M S 5 7 Q 2 9 s d W 1 u M y w y f S Z x d W 9 0 O y w m c X V v d D t T Z W N 0 a W 9 u M S 9 U Y W J s Z T A w M S A o U G F n Z S A x K S 9 B d X R v U m V t b 3 Z l Z E N v b H V t b n M x L n t D b 2 x 1 b W 4 0 L D N 9 J n F 1 b 3 Q 7 X S w m c X V v d D t S Z W x h d G l v b n N o a X B J b m Z v J n F 1 b 3 Q 7 O l t d f S I v P j x F b n R y e S B U e X B l P S J S Z X N 1 b H R U e X B l I i B W Y W x 1 Z T 0 i c 1 R h Y m x l I i 8 + P E V u d H J 5 I F R 5 c G U 9 I k 5 h d m l n Y X R p b 2 5 T d G V w T m F t Z S I g V m F s d W U 9 I n N O Y X Z l Z 2 H D p 8 O j b y I v P j x F b n R y e S B U e X B l P S J G a W x s T 2 J q Z W N 0 V H l w Z S I g V m F s d W U 9 I n N D b 2 5 u Z W N 0 a W 9 u T 2 5 s e S I v P j x F b n R y e S B U e X B l P S J O Y W 1 l V X B k Y X R l Z E F m d G V y R m l s b C I g V m F s d W U 9 I m w w I i 8 + P C 9 T d G F i b G V F b n R y a W V z P j w v S X R l b T 4 8 S X R l b T 4 8 S X R l b U x v Y 2 F 0 a W 9 u P j x J d G V t V H l w Z T 5 G b 3 J t d W x h P C 9 J d G V t V H l w Z T 4 8 S X R l b V B h d G g + U 2 V j d G l v b j E v V G F i b G U w M D E l M j A o U G F n Z S U y M D E p L 0 Z v b n R l P C 9 J d G V t U G F 0 a D 4 8 L 0 l 0 Z W 1 M b 2 N h d G l v b j 4 8 U 3 R h Y m x l R W 5 0 c m l l c y 8 + P C 9 J d G V t P j x J d G V t P j x J d G V t T G 9 j Y X R p b 2 4 + P E l 0 Z W 1 U e X B l P k Z v c m 1 1 b G E 8 L 0 l 0 Z W 1 U e X B l P j x J d G V t U G F 0 a D 5 T Z W N 0 a W 9 u M S 9 U Y W J s Z T A w M S U y M C h Q Y W d l J T I w M S k v V G F i b G U w M D E 8 L 0 l 0 Z W 1 Q Y X R o P j w v S X R l b U x v Y 2 F 0 a W 9 u P j x T d G F i b G V F b n R y a W V z L z 4 8 L 0 l 0 Z W 0 + P E l 0 Z W 0 + P E l 0 Z W 1 M b 2 N h d G l v b j 4 8 S X R l b V R 5 c G U + R m 9 y b X V s Y T w v S X R l b V R 5 c G U + P E l 0 Z W 1 Q Y X R o P l N l Y 3 R p b 2 4 x L 1 R h Y m x l M D A x J T I w K F B h Z 2 U l M j A x K S 9 U a X B v J T I w Q W x 0 Z X J h Z G 8 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R 4 s V U q q A K T 5 F E 7 2 X A Q Y a X A A A A A A I A A A A A A B B m A A A A A Q A A I A A A A C 7 r P / S Z 1 I H z 4 e R Y 7 y 6 3 1 I L M T O 3 1 q Q s H q Y E a i c Q A G j o 4 A A A A A A 6 A A A A A A g A A I A A A A E z m H x / f E E 3 T S 2 X 0 s U J x h y K C B V o S B g s a I y t J 5 K u Y s a m Y U A A A A C 6 h U Z 6 p i x c Q R o o M / F f Q 7 J X u M y r I G n O d V K f Y O D A s z e 6 F 5 2 O 8 1 b D j z i p F F t w P g Q m i J D 8 S b a P w g q u 3 G r / T s Y p 2 c S u y D h g l Q v F / 3 v N 1 M N g s 2 j x f Q A A A A D x r 6 C p e p Z i N P 0 9 X + N y Q o p j u Y d o H M m j m 4 a h t 5 g + N 9 Y D o E E L k D V g 6 K B f G i 4 q S 8 w 6 N P N z e b 0 M 5 t x F z r B / 4 4 J h V X 0 4 = < / D a t a M a s h u p > 
</file>

<file path=customXml/itemProps1.xml><?xml version="1.0" encoding="utf-8"?>
<ds:datastoreItem xmlns:ds="http://schemas.openxmlformats.org/officeDocument/2006/customXml" ds:itemID="{F86DC37B-53CC-483A-9244-DFEE3511FE5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93</TotalTime>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ORÇAMENTO</vt:lpstr>
      <vt:lpstr>COMPOSIÇÃO</vt:lpstr>
      <vt:lpstr>ORÇAMENTO!Area_de_impressao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Bianca Santos</dc:creator>
  <cp:lastModifiedBy>Julia Rayane</cp:lastModifiedBy>
  <cp:revision>9</cp:revision>
  <cp:lastPrinted>2024-10-08T14:24:42Z</cp:lastPrinted>
  <dcterms:created xsi:type="dcterms:W3CDTF">2020-06-05T15:42:37Z</dcterms:created>
  <dcterms:modified xsi:type="dcterms:W3CDTF">2024-10-10T16:22:12Z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