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0-HD003_Icthus\0-Licitações\AMESP\2022\Final\"/>
    </mc:Choice>
  </mc:AlternateContent>
  <xr:revisionPtr revIDLastSave="0" documentId="8_{9A8D46CB-689E-40B3-8346-08242633BFA0}" xr6:coauthVersionLast="47" xr6:coauthVersionMax="47" xr10:uidLastSave="{00000000-0000-0000-0000-000000000000}"/>
  <bookViews>
    <workbookView xWindow="-120" yWindow="-120" windowWidth="29040" windowHeight="15840" tabRatio="876" activeTab="8" xr2:uid="{00000000-000D-0000-FFFF-FFFF00000000}"/>
  </bookViews>
  <sheets>
    <sheet name="PROFISSIONAIS" sheetId="9" r:id="rId1"/>
    <sheet name="DESLOCAMENTO" sheetId="10" r:id="rId2"/>
    <sheet name="PRANCHAS" sheetId="11" r:id="rId3"/>
    <sheet name="PLOTAGEM" sheetId="12" r:id="rId4"/>
    <sheet name="LEV_TOPOG" sheetId="13" r:id="rId5"/>
    <sheet name="PROJETOS1" sheetId="14" r:id="rId6"/>
    <sheet name="PROJETOS2" sheetId="15" r:id="rId7"/>
    <sheet name="ORÇAMENTO" sheetId="16" r:id="rId8"/>
    <sheet name="RELATÓRIOS" sheetId="17" r:id="rId9"/>
  </sheets>
  <definedNames>
    <definedName name="_xlnm.Print_Area" localSheetId="4">LEV_TOPOG!#REF!</definedName>
    <definedName name="_xlnm.Print_Area" localSheetId="7">ORÇAMENTO!#REF!</definedName>
    <definedName name="_xlnm.Print_Area" localSheetId="3">PLOTAGEM!$B$22:$G$22</definedName>
    <definedName name="_xlnm.Print_Area" localSheetId="2">PRANCHAS!#REF!</definedName>
    <definedName name="_xlnm.Print_Area" localSheetId="5">PROJETOS1!$C$105:$J$111</definedName>
    <definedName name="_xlnm.Print_Area" localSheetId="6">PROJETOS2!$C$2:$J$79</definedName>
    <definedName name="_xlnm.Print_Area" localSheetId="8">RELATÓRIOS!$C$29:$J$32</definedName>
    <definedName name="SETOP">#REF!</definedName>
    <definedName name="SUDECAP">#REF!</definedName>
    <definedName name="TABELAGUI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6" l="1"/>
  <c r="I9" i="13"/>
  <c r="I11" i="13"/>
  <c r="I13" i="13"/>
  <c r="I15" i="13"/>
  <c r="I17" i="13"/>
  <c r="I19" i="13"/>
  <c r="S13" i="13" l="1"/>
  <c r="R13" i="13"/>
  <c r="Q13" i="13"/>
  <c r="S12" i="13"/>
  <c r="R12" i="13"/>
  <c r="Q12" i="13"/>
  <c r="J49" i="9"/>
  <c r="J46" i="9"/>
  <c r="J43" i="9"/>
  <c r="J40" i="9"/>
  <c r="M10" i="9"/>
  <c r="I11" i="9"/>
  <c r="M11" i="9"/>
  <c r="M13" i="9"/>
  <c r="I14" i="9"/>
  <c r="M16" i="9"/>
  <c r="I17" i="9"/>
  <c r="M17" i="9" s="1"/>
  <c r="M19" i="9"/>
  <c r="I20" i="9"/>
  <c r="M20" i="9"/>
  <c r="M22" i="9"/>
  <c r="M25" i="9"/>
  <c r="M28" i="9"/>
  <c r="M31" i="9"/>
  <c r="M34" i="9"/>
  <c r="M37" i="9"/>
  <c r="M40" i="9"/>
  <c r="M43" i="9"/>
  <c r="M46" i="9"/>
  <c r="M49" i="9"/>
  <c r="M52" i="9"/>
  <c r="M55" i="9"/>
  <c r="M58" i="9"/>
  <c r="M61" i="9"/>
  <c r="M64" i="9"/>
  <c r="M14" i="9" l="1"/>
  <c r="I50" i="9"/>
  <c r="I47" i="9"/>
  <c r="I25" i="14"/>
  <c r="I9" i="14"/>
  <c r="I44" i="9"/>
  <c r="S14" i="17"/>
  <c r="R14" i="17"/>
  <c r="P14" i="17"/>
  <c r="I14" i="17"/>
  <c r="S13" i="17"/>
  <c r="R13" i="17"/>
  <c r="P13" i="17"/>
  <c r="S18" i="16"/>
  <c r="R18" i="16"/>
  <c r="P18" i="16"/>
  <c r="I18" i="16"/>
  <c r="S17" i="16"/>
  <c r="R17" i="16"/>
  <c r="P17" i="16"/>
  <c r="J22" i="9" l="1"/>
  <c r="J47" i="9"/>
  <c r="M47" i="9"/>
  <c r="J44" i="9"/>
  <c r="M44" i="9"/>
  <c r="J50" i="9"/>
  <c r="M50" i="9"/>
  <c r="J17" i="9"/>
  <c r="J16" i="9"/>
  <c r="J20" i="9"/>
  <c r="J19" i="9"/>
  <c r="N4" i="15" l="1"/>
  <c r="I52" i="15"/>
  <c r="I50" i="15"/>
  <c r="I28" i="15"/>
  <c r="I22" i="15"/>
  <c r="I41" i="9"/>
  <c r="I81" i="14"/>
  <c r="N4" i="14"/>
  <c r="G80" i="14" s="1"/>
  <c r="I4" i="11"/>
  <c r="I11" i="14"/>
  <c r="I7" i="14"/>
  <c r="I18" i="14"/>
  <c r="I16" i="14"/>
  <c r="I14" i="14"/>
  <c r="S4" i="9"/>
  <c r="I8" i="9"/>
  <c r="M8" i="9" s="1"/>
  <c r="I23" i="9"/>
  <c r="I26" i="9"/>
  <c r="M26" i="9" s="1"/>
  <c r="I29" i="9"/>
  <c r="M29" i="9" s="1"/>
  <c r="I32" i="9"/>
  <c r="M32" i="9" s="1"/>
  <c r="I35" i="9"/>
  <c r="M35" i="9" s="1"/>
  <c r="I38" i="9"/>
  <c r="M38" i="9" s="1"/>
  <c r="I53" i="9"/>
  <c r="M53" i="9" s="1"/>
  <c r="I56" i="9"/>
  <c r="M56" i="9" s="1"/>
  <c r="I59" i="9"/>
  <c r="M59" i="9" s="1"/>
  <c r="I62" i="9"/>
  <c r="M62" i="9" s="1"/>
  <c r="I65" i="9"/>
  <c r="M65" i="9" s="1"/>
  <c r="N4" i="17"/>
  <c r="N4" i="16"/>
  <c r="G22" i="16" s="1"/>
  <c r="I12" i="16"/>
  <c r="I16" i="16"/>
  <c r="I21" i="16"/>
  <c r="I23" i="16"/>
  <c r="I25" i="16"/>
  <c r="I28" i="16"/>
  <c r="I30" i="16"/>
  <c r="I32" i="16"/>
  <c r="I35" i="16"/>
  <c r="I7" i="16"/>
  <c r="I9" i="16"/>
  <c r="P11" i="16"/>
  <c r="P12" i="16"/>
  <c r="P14" i="16"/>
  <c r="P16" i="16"/>
  <c r="P19" i="16"/>
  <c r="P21" i="16"/>
  <c r="P23" i="16"/>
  <c r="P25" i="16"/>
  <c r="P26" i="16"/>
  <c r="P28" i="16"/>
  <c r="P30" i="16"/>
  <c r="P32" i="16"/>
  <c r="P33" i="16"/>
  <c r="P35" i="16"/>
  <c r="G95" i="14"/>
  <c r="G62" i="14"/>
  <c r="G56" i="14"/>
  <c r="G42" i="14"/>
  <c r="G24" i="14"/>
  <c r="I7" i="15"/>
  <c r="I9" i="15"/>
  <c r="I11" i="15"/>
  <c r="I61" i="15"/>
  <c r="I14" i="15"/>
  <c r="I16" i="15"/>
  <c r="I18" i="15"/>
  <c r="I20" i="15"/>
  <c r="I34" i="15"/>
  <c r="I24" i="15"/>
  <c r="I26" i="15"/>
  <c r="I30" i="15"/>
  <c r="I32" i="15"/>
  <c r="I36" i="15"/>
  <c r="I38" i="15"/>
  <c r="I40" i="15"/>
  <c r="I42" i="15"/>
  <c r="I44" i="15"/>
  <c r="I46" i="15"/>
  <c r="I48" i="15"/>
  <c r="I55" i="15"/>
  <c r="I58" i="15"/>
  <c r="I63" i="15"/>
  <c r="I65" i="15"/>
  <c r="I72" i="15"/>
  <c r="I76" i="15"/>
  <c r="I78" i="15"/>
  <c r="I69" i="15"/>
  <c r="Q4" i="10"/>
  <c r="G8" i="10" s="1"/>
  <c r="I7" i="10"/>
  <c r="L7" i="10" s="1"/>
  <c r="I10" i="10"/>
  <c r="L10" i="10" s="1"/>
  <c r="G17" i="12"/>
  <c r="G19" i="12"/>
  <c r="G7" i="12"/>
  <c r="G11" i="12"/>
  <c r="G15" i="12"/>
  <c r="G21" i="12"/>
  <c r="G13" i="12"/>
  <c r="G9" i="12"/>
  <c r="N4" i="13"/>
  <c r="G12" i="13" s="1"/>
  <c r="I7" i="13"/>
  <c r="G18" i="13"/>
  <c r="J18" i="13" s="1"/>
  <c r="I21" i="14"/>
  <c r="I23" i="14"/>
  <c r="I27" i="14"/>
  <c r="I29" i="14"/>
  <c r="I31" i="14"/>
  <c r="I33" i="14"/>
  <c r="I35" i="14"/>
  <c r="I37" i="14"/>
  <c r="I39" i="14"/>
  <c r="I41" i="14"/>
  <c r="I43" i="14"/>
  <c r="I45" i="14"/>
  <c r="I47" i="14"/>
  <c r="I49" i="14"/>
  <c r="I51" i="14"/>
  <c r="I53" i="14"/>
  <c r="I55" i="14"/>
  <c r="I57" i="14"/>
  <c r="I59" i="14"/>
  <c r="I61" i="14"/>
  <c r="I63" i="14"/>
  <c r="I65" i="14"/>
  <c r="I67" i="14"/>
  <c r="I69" i="14"/>
  <c r="I71" i="14"/>
  <c r="I73" i="14"/>
  <c r="I76" i="14"/>
  <c r="I78" i="14"/>
  <c r="I84" i="14"/>
  <c r="I87" i="14"/>
  <c r="I89" i="14"/>
  <c r="I92" i="14"/>
  <c r="I94" i="14"/>
  <c r="I96" i="14"/>
  <c r="I99" i="14"/>
  <c r="I101" i="14"/>
  <c r="I103" i="14"/>
  <c r="S17" i="13"/>
  <c r="R17" i="13"/>
  <c r="Q17" i="13"/>
  <c r="S16" i="13"/>
  <c r="R16" i="13"/>
  <c r="Q16" i="13"/>
  <c r="M4" i="12"/>
  <c r="E8" i="12" s="1"/>
  <c r="T6" i="12"/>
  <c r="U6" i="12" s="1"/>
  <c r="T22" i="12"/>
  <c r="U8" i="12"/>
  <c r="U13" i="12"/>
  <c r="L9" i="10"/>
  <c r="J7" i="9"/>
  <c r="P7" i="17"/>
  <c r="P8" i="17"/>
  <c r="P10" i="17"/>
  <c r="P12" i="17"/>
  <c r="P15" i="17"/>
  <c r="P17" i="17"/>
  <c r="P19" i="17"/>
  <c r="P21" i="17"/>
  <c r="P22" i="17"/>
  <c r="P24" i="17"/>
  <c r="P26" i="17"/>
  <c r="P28" i="17"/>
  <c r="P29" i="17"/>
  <c r="O6" i="14"/>
  <c r="O13" i="14"/>
  <c r="O14" i="14"/>
  <c r="O20" i="14"/>
  <c r="O21" i="14"/>
  <c r="P31" i="17"/>
  <c r="R7" i="17"/>
  <c r="O84" i="14"/>
  <c r="O86" i="14"/>
  <c r="O85" i="14"/>
  <c r="U45" i="10"/>
  <c r="U46" i="10"/>
  <c r="U47" i="10"/>
  <c r="U48" i="10"/>
  <c r="U49" i="10"/>
  <c r="U50" i="10"/>
  <c r="U51" i="10"/>
  <c r="U52" i="10"/>
  <c r="U53" i="10"/>
  <c r="U54" i="10"/>
  <c r="U55" i="10"/>
  <c r="U56" i="10"/>
  <c r="U57" i="10"/>
  <c r="U58" i="10"/>
  <c r="U59" i="10"/>
  <c r="U60" i="10"/>
  <c r="U61" i="10"/>
  <c r="I31" i="17"/>
  <c r="I21" i="17"/>
  <c r="I19" i="17"/>
  <c r="I17" i="17"/>
  <c r="I12" i="17"/>
  <c r="I10" i="17"/>
  <c r="I8" i="17"/>
  <c r="L6" i="10"/>
  <c r="M7" i="9"/>
  <c r="H7" i="12" l="1"/>
  <c r="H6" i="12"/>
  <c r="G54" i="14"/>
  <c r="G93" i="14"/>
  <c r="J11" i="9"/>
  <c r="J10" i="9"/>
  <c r="J96" i="14"/>
  <c r="J95" i="14"/>
  <c r="J65" i="9"/>
  <c r="J64" i="9"/>
  <c r="J56" i="9"/>
  <c r="J55" i="9"/>
  <c r="J32" i="9"/>
  <c r="J31" i="9"/>
  <c r="H21" i="12"/>
  <c r="H20" i="12"/>
  <c r="J81" i="14"/>
  <c r="J80" i="14"/>
  <c r="H13" i="12"/>
  <c r="H12" i="12"/>
  <c r="J57" i="14"/>
  <c r="J56" i="14"/>
  <c r="G22" i="14"/>
  <c r="G40" i="14"/>
  <c r="G102" i="14"/>
  <c r="G8" i="14"/>
  <c r="J62" i="9"/>
  <c r="J61" i="9"/>
  <c r="J52" i="9"/>
  <c r="J53" i="9"/>
  <c r="J29" i="9"/>
  <c r="J28" i="9"/>
  <c r="G13" i="14"/>
  <c r="J41" i="9"/>
  <c r="M41" i="9"/>
  <c r="J43" i="14"/>
  <c r="J42" i="14"/>
  <c r="J63" i="14"/>
  <c r="J62" i="14"/>
  <c r="H14" i="12"/>
  <c r="H15" i="12"/>
  <c r="G70" i="14"/>
  <c r="G10" i="14"/>
  <c r="I9" i="12"/>
  <c r="I8" i="12"/>
  <c r="J19" i="13"/>
  <c r="J12" i="13"/>
  <c r="J13" i="13"/>
  <c r="M10" i="10"/>
  <c r="G46" i="14"/>
  <c r="G72" i="14"/>
  <c r="J59" i="9"/>
  <c r="J58" i="9"/>
  <c r="J38" i="9"/>
  <c r="J37" i="9"/>
  <c r="J26" i="9"/>
  <c r="J25" i="9"/>
  <c r="G15" i="14"/>
  <c r="H10" i="12"/>
  <c r="H11" i="12"/>
  <c r="G30" i="14"/>
  <c r="G83" i="14"/>
  <c r="M23" i="9"/>
  <c r="J23" i="9"/>
  <c r="H16" i="12"/>
  <c r="H17" i="12"/>
  <c r="J24" i="14"/>
  <c r="J25" i="14"/>
  <c r="H8" i="12"/>
  <c r="H9" i="12"/>
  <c r="G9" i="17"/>
  <c r="J9" i="17" s="1"/>
  <c r="G16" i="17"/>
  <c r="J16" i="17" s="1"/>
  <c r="G20" i="17"/>
  <c r="J20" i="17" s="1"/>
  <c r="G25" i="17"/>
  <c r="G30" i="17"/>
  <c r="J30" i="17" s="1"/>
  <c r="G18" i="17"/>
  <c r="J18" i="17" s="1"/>
  <c r="G11" i="17"/>
  <c r="J11" i="17" s="1"/>
  <c r="G27" i="17"/>
  <c r="G23" i="17"/>
  <c r="G13" i="17"/>
  <c r="J35" i="9"/>
  <c r="J34" i="9"/>
  <c r="J14" i="9"/>
  <c r="J13" i="9"/>
  <c r="H18" i="12"/>
  <c r="H19" i="12"/>
  <c r="G17" i="14"/>
  <c r="J23" i="16"/>
  <c r="J22" i="16"/>
  <c r="G77" i="15"/>
  <c r="G54" i="15"/>
  <c r="G37" i="15"/>
  <c r="G21" i="15"/>
  <c r="G75" i="15"/>
  <c r="G19" i="15"/>
  <c r="G71" i="15"/>
  <c r="G17" i="15"/>
  <c r="G68" i="15"/>
  <c r="G31" i="15"/>
  <c r="G15" i="15"/>
  <c r="G62" i="15"/>
  <c r="G10" i="15"/>
  <c r="G29" i="15"/>
  <c r="G13" i="15"/>
  <c r="G27" i="15"/>
  <c r="G25" i="15"/>
  <c r="G57" i="15"/>
  <c r="G39" i="15"/>
  <c r="G23" i="15"/>
  <c r="G49" i="15"/>
  <c r="G35" i="15"/>
  <c r="G8" i="15"/>
  <c r="G45" i="15"/>
  <c r="G43" i="15"/>
  <c r="G33" i="15"/>
  <c r="G51" i="15"/>
  <c r="G64" i="15"/>
  <c r="G41" i="15"/>
  <c r="G60" i="15"/>
  <c r="G47" i="15"/>
  <c r="G8" i="13"/>
  <c r="G12" i="9"/>
  <c r="G48" i="9"/>
  <c r="G45" i="9"/>
  <c r="G16" i="13"/>
  <c r="G14" i="13"/>
  <c r="G6" i="13"/>
  <c r="G10" i="13"/>
  <c r="G26" i="14"/>
  <c r="G44" i="14"/>
  <c r="G58" i="14"/>
  <c r="G75" i="14"/>
  <c r="G98" i="14"/>
  <c r="G28" i="14"/>
  <c r="G60" i="14"/>
  <c r="G77" i="14"/>
  <c r="G100" i="14"/>
  <c r="G34" i="14"/>
  <c r="G48" i="14"/>
  <c r="G64" i="14"/>
  <c r="G86" i="14"/>
  <c r="G36" i="14"/>
  <c r="G50" i="14"/>
  <c r="G66" i="14"/>
  <c r="G88" i="14"/>
  <c r="T7" i="12"/>
  <c r="U7" i="12" s="1"/>
  <c r="G20" i="14"/>
  <c r="G38" i="14"/>
  <c r="G52" i="14"/>
  <c r="G68" i="14"/>
  <c r="G91" i="14"/>
  <c r="G32" i="14"/>
  <c r="J8" i="9"/>
  <c r="G51" i="9"/>
  <c r="G6" i="15"/>
  <c r="G6" i="14"/>
  <c r="J7" i="14" s="1"/>
  <c r="E12" i="12"/>
  <c r="E20" i="12"/>
  <c r="E6" i="12"/>
  <c r="E18" i="12"/>
  <c r="E16" i="12"/>
  <c r="E14" i="12"/>
  <c r="E10" i="12"/>
  <c r="G21" i="9"/>
  <c r="G6" i="9"/>
  <c r="G57" i="9"/>
  <c r="G39" i="9"/>
  <c r="G54" i="9"/>
  <c r="G24" i="9"/>
  <c r="G27" i="9"/>
  <c r="G9" i="9"/>
  <c r="G42" i="9"/>
  <c r="G15" i="9"/>
  <c r="G30" i="9"/>
  <c r="G18" i="9"/>
  <c r="G60" i="9"/>
  <c r="G33" i="9"/>
  <c r="G63" i="9"/>
  <c r="G36" i="9"/>
  <c r="P9" i="17"/>
  <c r="S8" i="17" s="1"/>
  <c r="S7" i="17"/>
  <c r="G7" i="17"/>
  <c r="J7" i="17" s="1"/>
  <c r="G13" i="16"/>
  <c r="G34" i="16"/>
  <c r="G24" i="16"/>
  <c r="G31" i="16"/>
  <c r="G11" i="16"/>
  <c r="G17" i="16"/>
  <c r="G8" i="16"/>
  <c r="G29" i="16"/>
  <c r="G20" i="16"/>
  <c r="G6" i="16"/>
  <c r="J6" i="16" s="1"/>
  <c r="G27" i="16"/>
  <c r="G15" i="16"/>
  <c r="P13" i="16"/>
  <c r="G5" i="10"/>
  <c r="J7" i="10" s="1"/>
  <c r="J10" i="10"/>
  <c r="J9" i="10"/>
  <c r="Q14" i="13"/>
  <c r="S8" i="13"/>
  <c r="R7" i="13"/>
  <c r="S11" i="13"/>
  <c r="Q8" i="13"/>
  <c r="R14" i="13"/>
  <c r="S15" i="13"/>
  <c r="R6" i="13"/>
  <c r="S19" i="13"/>
  <c r="Q10" i="13"/>
  <c r="Q6" i="13"/>
  <c r="S18" i="13"/>
  <c r="R11" i="13"/>
  <c r="R10" i="13"/>
  <c r="Q15" i="13"/>
  <c r="R15" i="13"/>
  <c r="S7" i="13"/>
  <c r="R8" i="13"/>
  <c r="Q7" i="13"/>
  <c r="S6" i="13"/>
  <c r="Q9" i="13"/>
  <c r="S9" i="13"/>
  <c r="Q11" i="13"/>
  <c r="S14" i="13"/>
  <c r="S10" i="13"/>
  <c r="R9" i="13"/>
  <c r="M9" i="10"/>
  <c r="J7" i="16" l="1"/>
  <c r="K34" i="9"/>
  <c r="O34" i="9" s="1"/>
  <c r="K35" i="9"/>
  <c r="O35" i="9" s="1"/>
  <c r="K28" i="9"/>
  <c r="O28" i="9" s="1"/>
  <c r="K29" i="9"/>
  <c r="O29" i="9" s="1"/>
  <c r="I15" i="12"/>
  <c r="I14" i="12"/>
  <c r="J6" i="15"/>
  <c r="J7" i="15"/>
  <c r="J39" i="14"/>
  <c r="J38" i="14"/>
  <c r="J64" i="14"/>
  <c r="J65" i="14"/>
  <c r="J99" i="14"/>
  <c r="J98" i="14"/>
  <c r="J16" i="13"/>
  <c r="J17" i="13"/>
  <c r="J41" i="15"/>
  <c r="J42" i="15"/>
  <c r="J49" i="15"/>
  <c r="J50" i="15"/>
  <c r="J11" i="15"/>
  <c r="J10" i="15"/>
  <c r="J76" i="15"/>
  <c r="J75" i="15"/>
  <c r="J13" i="17"/>
  <c r="J14" i="17"/>
  <c r="J17" i="17"/>
  <c r="K26" i="9"/>
  <c r="O26" i="9" s="1"/>
  <c r="K25" i="9"/>
  <c r="O25" i="9" s="1"/>
  <c r="I17" i="12"/>
  <c r="I16" i="12"/>
  <c r="T10" i="12"/>
  <c r="J21" i="14"/>
  <c r="J20" i="14"/>
  <c r="J48" i="14"/>
  <c r="J49" i="14"/>
  <c r="J76" i="14"/>
  <c r="J75" i="14"/>
  <c r="K47" i="9"/>
  <c r="O47" i="9" s="1"/>
  <c r="K46" i="9"/>
  <c r="O46" i="9" s="1"/>
  <c r="J65" i="15"/>
  <c r="J64" i="15"/>
  <c r="J24" i="15"/>
  <c r="J23" i="15"/>
  <c r="J63" i="15"/>
  <c r="J62" i="15"/>
  <c r="J22" i="15"/>
  <c r="J21" i="15"/>
  <c r="J24" i="17"/>
  <c r="J23" i="17"/>
  <c r="K62" i="9"/>
  <c r="O62" i="9" s="1"/>
  <c r="K61" i="9"/>
  <c r="O61" i="9" s="1"/>
  <c r="K55" i="9"/>
  <c r="O55" i="9" s="1"/>
  <c r="K56" i="9"/>
  <c r="O56" i="9" s="1"/>
  <c r="I19" i="12"/>
  <c r="I18" i="12"/>
  <c r="K52" i="9"/>
  <c r="O52" i="9" s="1"/>
  <c r="K53" i="9"/>
  <c r="O53" i="9" s="1"/>
  <c r="J35" i="14"/>
  <c r="J34" i="14"/>
  <c r="J59" i="14"/>
  <c r="J58" i="14"/>
  <c r="K49" i="9"/>
  <c r="O49" i="9" s="1"/>
  <c r="K50" i="9"/>
  <c r="O50" i="9" s="1"/>
  <c r="J52" i="15"/>
  <c r="J51" i="15"/>
  <c r="J40" i="15"/>
  <c r="J39" i="15"/>
  <c r="J16" i="15"/>
  <c r="J15" i="15"/>
  <c r="J38" i="15"/>
  <c r="J37" i="15"/>
  <c r="J27" i="17"/>
  <c r="J28" i="17"/>
  <c r="J11" i="14"/>
  <c r="J10" i="14"/>
  <c r="K19" i="9"/>
  <c r="O19" i="9" s="1"/>
  <c r="K20" i="9"/>
  <c r="O20" i="9" s="1"/>
  <c r="K40" i="9"/>
  <c r="O40" i="9" s="1"/>
  <c r="K41" i="9"/>
  <c r="O41" i="9" s="1"/>
  <c r="I6" i="12"/>
  <c r="I7" i="12"/>
  <c r="J89" i="14"/>
  <c r="J88" i="14"/>
  <c r="J45" i="14"/>
  <c r="J44" i="14"/>
  <c r="J34" i="15"/>
  <c r="J33" i="15"/>
  <c r="J58" i="15"/>
  <c r="J57" i="15"/>
  <c r="J32" i="15"/>
  <c r="J31" i="15"/>
  <c r="J55" i="15"/>
  <c r="J54" i="15"/>
  <c r="J84" i="14"/>
  <c r="J83" i="14"/>
  <c r="J71" i="14"/>
  <c r="J70" i="14"/>
  <c r="J93" i="14"/>
  <c r="J94" i="14"/>
  <c r="K31" i="9"/>
  <c r="O31" i="9" s="1"/>
  <c r="K32" i="9"/>
  <c r="O32" i="9" s="1"/>
  <c r="K58" i="9"/>
  <c r="O58" i="9" s="1"/>
  <c r="K59" i="9"/>
  <c r="O59" i="9" s="1"/>
  <c r="I21" i="12"/>
  <c r="I20" i="12"/>
  <c r="J33" i="14"/>
  <c r="J32" i="14"/>
  <c r="J67" i="14"/>
  <c r="J66" i="14"/>
  <c r="J101" i="14"/>
  <c r="J100" i="14"/>
  <c r="J27" i="14"/>
  <c r="J26" i="14"/>
  <c r="K14" i="9"/>
  <c r="O14" i="9" s="1"/>
  <c r="K13" i="9"/>
  <c r="O13" i="9" s="1"/>
  <c r="J44" i="15"/>
  <c r="J43" i="15"/>
  <c r="J25" i="15"/>
  <c r="J26" i="15"/>
  <c r="J69" i="15"/>
  <c r="J68" i="15"/>
  <c r="J78" i="15"/>
  <c r="J77" i="15"/>
  <c r="J31" i="14"/>
  <c r="J30" i="14"/>
  <c r="J8" i="14"/>
  <c r="J9" i="14"/>
  <c r="J55" i="14"/>
  <c r="J54" i="14"/>
  <c r="K38" i="9"/>
  <c r="O38" i="9" s="1"/>
  <c r="K37" i="9"/>
  <c r="O37" i="9" s="1"/>
  <c r="K16" i="9"/>
  <c r="O16" i="9" s="1"/>
  <c r="K17" i="9"/>
  <c r="O17" i="9" s="1"/>
  <c r="I12" i="12"/>
  <c r="I13" i="12"/>
  <c r="J92" i="14"/>
  <c r="J91" i="14"/>
  <c r="J51" i="14"/>
  <c r="J50" i="14"/>
  <c r="J78" i="14"/>
  <c r="J77" i="14"/>
  <c r="J10" i="13"/>
  <c r="J11" i="13"/>
  <c r="J8" i="13"/>
  <c r="J9" i="13"/>
  <c r="J46" i="15"/>
  <c r="J45" i="15"/>
  <c r="J28" i="15"/>
  <c r="J27" i="15"/>
  <c r="J18" i="15"/>
  <c r="J17" i="15"/>
  <c r="J14" i="14"/>
  <c r="J13" i="14"/>
  <c r="J103" i="14"/>
  <c r="J102" i="14"/>
  <c r="K64" i="9"/>
  <c r="O64" i="9" s="1"/>
  <c r="K65" i="9"/>
  <c r="O65" i="9" s="1"/>
  <c r="K43" i="9"/>
  <c r="O43" i="9" s="1"/>
  <c r="K44" i="9"/>
  <c r="O44" i="9" s="1"/>
  <c r="K23" i="9"/>
  <c r="O23" i="9" s="1"/>
  <c r="K22" i="9"/>
  <c r="O22" i="9" s="1"/>
  <c r="J69" i="14"/>
  <c r="J68" i="14"/>
  <c r="J37" i="14"/>
  <c r="J36" i="14"/>
  <c r="J61" i="14"/>
  <c r="J60" i="14"/>
  <c r="J48" i="15"/>
  <c r="J47" i="15"/>
  <c r="J9" i="15"/>
  <c r="J8" i="15"/>
  <c r="J72" i="15"/>
  <c r="J71" i="15"/>
  <c r="J26" i="17"/>
  <c r="J25" i="17"/>
  <c r="J19" i="17"/>
  <c r="J73" i="14"/>
  <c r="J72" i="14"/>
  <c r="J31" i="17"/>
  <c r="J21" i="17"/>
  <c r="J40" i="14"/>
  <c r="J41" i="14"/>
  <c r="K10" i="9"/>
  <c r="O10" i="9" s="1"/>
  <c r="K11" i="9"/>
  <c r="O11" i="9" s="1"/>
  <c r="I11" i="12"/>
  <c r="I10" i="12"/>
  <c r="J53" i="14"/>
  <c r="J52" i="14"/>
  <c r="J87" i="14"/>
  <c r="J86" i="14"/>
  <c r="J29" i="14"/>
  <c r="J28" i="14"/>
  <c r="J14" i="13"/>
  <c r="J15" i="13"/>
  <c r="J60" i="15"/>
  <c r="J61" i="15"/>
  <c r="J36" i="15"/>
  <c r="J35" i="15"/>
  <c r="J30" i="15"/>
  <c r="J29" i="15"/>
  <c r="J20" i="15"/>
  <c r="J19" i="15"/>
  <c r="J18" i="14"/>
  <c r="J17" i="14"/>
  <c r="J16" i="14"/>
  <c r="J15" i="14"/>
  <c r="J47" i="14"/>
  <c r="J46" i="14"/>
  <c r="J12" i="17"/>
  <c r="J23" i="14"/>
  <c r="J22" i="14"/>
  <c r="J10" i="17"/>
  <c r="J9" i="16"/>
  <c r="J8" i="16"/>
  <c r="J12" i="16"/>
  <c r="J11" i="16"/>
  <c r="J16" i="16"/>
  <c r="J15" i="16"/>
  <c r="J25" i="16"/>
  <c r="J24" i="16"/>
  <c r="J35" i="16"/>
  <c r="J34" i="16"/>
  <c r="J32" i="16"/>
  <c r="J31" i="16"/>
  <c r="J28" i="16"/>
  <c r="J27" i="16"/>
  <c r="J21" i="16"/>
  <c r="J20" i="16"/>
  <c r="J14" i="16"/>
  <c r="J13" i="16"/>
  <c r="J30" i="16"/>
  <c r="J29" i="16"/>
  <c r="J18" i="16"/>
  <c r="J17" i="16"/>
  <c r="J14" i="15"/>
  <c r="J13" i="15"/>
  <c r="J7" i="13"/>
  <c r="I20" i="13" s="1"/>
  <c r="J6" i="13"/>
  <c r="J6" i="14"/>
  <c r="K8" i="9"/>
  <c r="O8" i="9" s="1"/>
  <c r="K7" i="9"/>
  <c r="O7" i="9" s="1"/>
  <c r="P11" i="17"/>
  <c r="R8" i="17"/>
  <c r="R9" i="17"/>
  <c r="J8" i="17"/>
  <c r="J32" i="17" s="1"/>
  <c r="S10" i="17"/>
  <c r="S9" i="17"/>
  <c r="P16" i="17"/>
  <c r="R11" i="16"/>
  <c r="P15" i="16"/>
  <c r="S11" i="16"/>
  <c r="S12" i="16"/>
  <c r="O7" i="14"/>
  <c r="J6" i="10"/>
  <c r="M7" i="10"/>
  <c r="K11" i="10" s="1"/>
  <c r="M6" i="10"/>
  <c r="N8" i="11"/>
  <c r="N9" i="11"/>
  <c r="H36" i="16" l="1"/>
  <c r="H104" i="14"/>
  <c r="L66" i="9"/>
  <c r="G22" i="12"/>
  <c r="I79" i="15"/>
  <c r="R10" i="17"/>
  <c r="P18" i="17"/>
  <c r="R12" i="16"/>
  <c r="P20" i="16"/>
  <c r="O9" i="14"/>
  <c r="O8" i="14"/>
  <c r="N6" i="11"/>
  <c r="N10" i="11"/>
  <c r="O7" i="11"/>
  <c r="O8" i="11"/>
  <c r="N11" i="11"/>
  <c r="O6" i="11"/>
  <c r="O9" i="11"/>
  <c r="N7" i="11"/>
  <c r="O10" i="11"/>
  <c r="P20" i="17" l="1"/>
  <c r="R11" i="17"/>
  <c r="S11" i="17"/>
  <c r="R12" i="17"/>
  <c r="S13" i="16"/>
  <c r="P24" i="16"/>
  <c r="R13" i="16"/>
  <c r="P22" i="16"/>
  <c r="P23" i="17" l="1"/>
  <c r="P25" i="17"/>
  <c r="R15" i="17"/>
  <c r="S12" i="17"/>
  <c r="S15" i="17"/>
  <c r="P27" i="16"/>
  <c r="O11" i="14"/>
  <c r="P27" i="17" l="1"/>
  <c r="S16" i="17"/>
  <c r="R16" i="17"/>
  <c r="S17" i="17"/>
  <c r="P29" i="16"/>
  <c r="P31" i="16"/>
  <c r="S25" i="17" l="1"/>
  <c r="P30" i="17"/>
  <c r="Q9" i="17" s="1"/>
  <c r="R25" i="17"/>
  <c r="R29" i="17"/>
  <c r="R24" i="17"/>
  <c r="R22" i="17"/>
  <c r="S22" i="17"/>
  <c r="S31" i="17"/>
  <c r="S28" i="17"/>
  <c r="S23" i="17"/>
  <c r="S20" i="17"/>
  <c r="Q24" i="17"/>
  <c r="R28" i="17"/>
  <c r="S19" i="17"/>
  <c r="R17" i="17"/>
  <c r="S24" i="17"/>
  <c r="Q23" i="17"/>
  <c r="S27" i="17"/>
  <c r="Q29" i="17"/>
  <c r="S29" i="17"/>
  <c r="S26" i="17"/>
  <c r="R18" i="17"/>
  <c r="Q30" i="17"/>
  <c r="Q26" i="17"/>
  <c r="S21" i="17"/>
  <c r="Q19" i="17"/>
  <c r="Q21" i="17"/>
  <c r="R30" i="17"/>
  <c r="R27" i="17"/>
  <c r="Q31" i="17"/>
  <c r="R20" i="17"/>
  <c r="R21" i="17"/>
  <c r="R19" i="17"/>
  <c r="Q25" i="17"/>
  <c r="S30" i="17"/>
  <c r="R26" i="17"/>
  <c r="R23" i="17"/>
  <c r="Q22" i="17"/>
  <c r="Q27" i="17"/>
  <c r="R31" i="17"/>
  <c r="Q18" i="17"/>
  <c r="S18" i="17"/>
  <c r="P34" i="16"/>
  <c r="Q17" i="16" s="1"/>
  <c r="S16" i="16"/>
  <c r="O12" i="14"/>
  <c r="O16" i="14"/>
  <c r="Q21" i="16" l="1"/>
  <c r="Q28" i="17"/>
  <c r="Q17" i="17"/>
  <c r="Q16" i="17"/>
  <c r="Q14" i="17"/>
  <c r="Q13" i="17"/>
  <c r="Q20" i="17"/>
  <c r="Q7" i="17"/>
  <c r="Q10" i="17"/>
  <c r="Q15" i="17"/>
  <c r="Q11" i="17"/>
  <c r="Q8" i="17"/>
  <c r="Q12" i="17"/>
  <c r="Q18" i="16"/>
  <c r="Q14" i="16"/>
  <c r="Q11" i="16"/>
  <c r="Q13" i="16"/>
  <c r="Q12" i="16"/>
  <c r="R26" i="16"/>
  <c r="Q34" i="16"/>
  <c r="R24" i="16"/>
  <c r="Q31" i="16"/>
  <c r="R29" i="16"/>
  <c r="Q32" i="16"/>
  <c r="R30" i="16"/>
  <c r="R27" i="16"/>
  <c r="R32" i="16"/>
  <c r="Q26" i="16"/>
  <c r="R31" i="16"/>
  <c r="S14" i="16"/>
  <c r="Q25" i="16"/>
  <c r="R34" i="16"/>
  <c r="S26" i="16"/>
  <c r="R22" i="16"/>
  <c r="Q33" i="16"/>
  <c r="R20" i="16"/>
  <c r="R14" i="16"/>
  <c r="Q15" i="16"/>
  <c r="Q19" i="16"/>
  <c r="Q20" i="16"/>
  <c r="S21" i="16"/>
  <c r="Q16" i="16"/>
  <c r="Q22" i="16"/>
  <c r="Q24" i="16"/>
  <c r="R23" i="16"/>
  <c r="Q27" i="16"/>
  <c r="S24" i="16"/>
  <c r="S20" i="16"/>
  <c r="Q30" i="16"/>
  <c r="S25" i="16"/>
  <c r="Q28" i="16"/>
  <c r="R35" i="16"/>
  <c r="Q29" i="16"/>
  <c r="R25" i="16"/>
  <c r="R16" i="16"/>
  <c r="S23" i="16"/>
  <c r="R21" i="16"/>
  <c r="R28" i="16"/>
  <c r="R33" i="16"/>
  <c r="R15" i="16"/>
  <c r="S15" i="16"/>
  <c r="Q23" i="16"/>
  <c r="R19" i="16"/>
  <c r="S19" i="16"/>
  <c r="S22" i="16"/>
  <c r="O23" i="14" l="1"/>
  <c r="O94" i="14"/>
  <c r="O61" i="14"/>
  <c r="O33" i="14"/>
  <c r="O29" i="14"/>
  <c r="O39" i="14"/>
  <c r="O93" i="14"/>
  <c r="O78" i="14"/>
  <c r="O101" i="14"/>
  <c r="O76" i="14"/>
  <c r="O68" i="14"/>
  <c r="O44" i="14"/>
  <c r="O28" i="14"/>
  <c r="O15" i="14"/>
  <c r="O46" i="14"/>
  <c r="O56" i="14"/>
  <c r="O35" i="14"/>
  <c r="O54" i="14"/>
  <c r="O92" i="14"/>
  <c r="O30" i="14"/>
  <c r="O17" i="14"/>
  <c r="O88" i="14"/>
  <c r="O82" i="14"/>
  <c r="O53" i="14"/>
  <c r="O64" i="14"/>
  <c r="O51" i="14"/>
  <c r="O42" i="14"/>
  <c r="O24" i="14"/>
  <c r="O98" i="14"/>
  <c r="O32" i="14"/>
  <c r="O91" i="14"/>
  <c r="O67" i="14"/>
  <c r="O57" i="14"/>
  <c r="O43" i="14"/>
  <c r="O55" i="14"/>
  <c r="O100" i="14"/>
  <c r="O89" i="14"/>
  <c r="O37" i="14"/>
  <c r="O49" i="14"/>
  <c r="O66" i="14"/>
  <c r="O31" i="14"/>
  <c r="O45" i="14"/>
  <c r="O25" i="14"/>
  <c r="O52" i="14"/>
  <c r="O79" i="14"/>
  <c r="O95" i="14"/>
  <c r="O48" i="14"/>
  <c r="O74" i="14"/>
  <c r="O63" i="14"/>
  <c r="O18" i="14"/>
  <c r="O77" i="14"/>
  <c r="O27" i="14"/>
  <c r="O59" i="14"/>
  <c r="O38" i="14"/>
  <c r="O87" i="14"/>
  <c r="O65" i="14"/>
  <c r="O60" i="14"/>
  <c r="O22" i="14"/>
  <c r="O69" i="14"/>
  <c r="O40" i="14"/>
  <c r="O83" i="14"/>
  <c r="O99" i="14"/>
  <c r="O90" i="14"/>
  <c r="O62" i="14"/>
  <c r="O96" i="14"/>
  <c r="O19" i="14"/>
  <c r="O47" i="14"/>
  <c r="O50" i="14"/>
  <c r="O34" i="14"/>
  <c r="O26" i="14"/>
  <c r="O58" i="14"/>
  <c r="O75" i="14"/>
  <c r="O36" i="14"/>
  <c r="O97" i="14"/>
  <c r="O41" i="14"/>
  <c r="U17" i="12"/>
  <c r="T12" i="12"/>
  <c r="U11" i="12"/>
  <c r="U18" i="12"/>
  <c r="T14" i="12"/>
  <c r="U9" i="12"/>
  <c r="T13" i="12"/>
  <c r="U10" i="12"/>
  <c r="U12" i="12"/>
  <c r="U19" i="12"/>
  <c r="T15" i="12"/>
  <c r="T21" i="12"/>
  <c r="T20" i="12"/>
  <c r="U20" i="12"/>
  <c r="U21" i="12"/>
  <c r="T19" i="12"/>
  <c r="U16" i="12"/>
  <c r="U14" i="12"/>
  <c r="T11" i="12"/>
  <c r="T9" i="12"/>
  <c r="U15" i="12"/>
  <c r="T16" i="12"/>
  <c r="T17" i="12"/>
  <c r="T8" i="12"/>
  <c r="T18" i="12"/>
</calcChain>
</file>

<file path=xl/sharedStrings.xml><?xml version="1.0" encoding="utf-8"?>
<sst xmlns="http://schemas.openxmlformats.org/spreadsheetml/2006/main" count="1222" uniqueCount="402">
  <si>
    <t>KM</t>
  </si>
  <si>
    <t>PROFISSIONAIS</t>
  </si>
  <si>
    <t>59.02.590202</t>
  </si>
  <si>
    <t>REFERÊNCIA</t>
  </si>
  <si>
    <t>CÓDIGO</t>
  </si>
  <si>
    <t xml:space="preserve">*Estimado para </t>
  </si>
  <si>
    <t>profissional:</t>
  </si>
  <si>
    <t>Hora/mês:</t>
  </si>
  <si>
    <t xml:space="preserve">Hora/ano:  </t>
  </si>
  <si>
    <t>profissionais:</t>
  </si>
  <si>
    <t>profissionaIS:</t>
  </si>
  <si>
    <t>TOTAL ANUAL:</t>
  </si>
  <si>
    <t xml:space="preserve">                                         CONTRATADA ao(s) ÓRGÃO GERENCIADOR / ÓRGÃOS PARTICIPANTES.</t>
  </si>
  <si>
    <t>MENSAL E ANUAL</t>
  </si>
  <si>
    <t>(MULTIPLICADOS PELA QUANTIDADE)</t>
  </si>
  <si>
    <t xml:space="preserve">Estimado para </t>
  </si>
  <si>
    <t>Km/mês:</t>
  </si>
  <si>
    <t xml:space="preserve">Km/ano: </t>
  </si>
  <si>
    <t xml:space="preserve">Km/ano:  </t>
  </si>
  <si>
    <t>REFERÊNCIAS PARA PRANCHAS</t>
  </si>
  <si>
    <t>DESCRIÇÃO</t>
  </si>
  <si>
    <t>PRANCHAS - CRITÉRIOS PARA PAGAMENTO - REFERÊNCIA</t>
  </si>
  <si>
    <t>170% A1</t>
  </si>
  <si>
    <t>130% A1</t>
  </si>
  <si>
    <t>50% A1</t>
  </si>
  <si>
    <t>25% A1</t>
  </si>
  <si>
    <t xml:space="preserve">                  pela CONTRATADA ao(s) ÓRGÃO GERENCIADOR / ÓRGÃOS PARTICIPANTES.</t>
  </si>
  <si>
    <t>MENSAL</t>
  </si>
  <si>
    <t>ANUAL</t>
  </si>
  <si>
    <t>UNIDADE DE MEDIDA</t>
  </si>
  <si>
    <t>MENSAL:</t>
  </si>
  <si>
    <t>ANUAL:</t>
  </si>
  <si>
    <t>m²</t>
  </si>
  <si>
    <t>ANTE - PROJETO DE IMPLANTAÇÃO - PADRÃO</t>
  </si>
  <si>
    <t xml:space="preserve"> PROJETO EXECUTIVO:</t>
  </si>
  <si>
    <t>PR A1</t>
  </si>
  <si>
    <t>INSTALAÇÕES ELÉTRICAS</t>
  </si>
  <si>
    <t xml:space="preserve"> DESENVOLVIMENTO DE DETALHAMENTO:</t>
  </si>
  <si>
    <t xml:space="preserve"> DESENHO DE CADASTRO:</t>
  </si>
  <si>
    <t>COMPATIBILIZAÇÃO DE PROJETOS:</t>
  </si>
  <si>
    <t>PROJETO DE ACESSIBILIDADE</t>
  </si>
  <si>
    <t>40 (*)</t>
  </si>
  <si>
    <t>LEVANTAMENTO DE CARGAS E REDES ELÉTRICAS</t>
  </si>
  <si>
    <t>TELECOMUNICAÇÕES</t>
  </si>
  <si>
    <t>HIDROSSANITÁRIO</t>
  </si>
  <si>
    <t>TERRAPLENAGEM</t>
  </si>
  <si>
    <t>DRENAGEM</t>
  </si>
  <si>
    <t>URBANISMO</t>
  </si>
  <si>
    <t>MUROS, CALÇADAS, PAVIMENTAÇÕES, CANTEIROS, ACESSOS, OUTROS</t>
  </si>
  <si>
    <t>ESPÉCIES, PORTES, QUANTIDADES, MOBILIÁRIO EXTERNO E ACESSÓRIOS</t>
  </si>
  <si>
    <t>IMPLEMENTOS EXTERNOS E PAISAGISMO - ACESSIBILIDADE</t>
  </si>
  <si>
    <t>PROJETO BÁSICO HIDRÁULICO -REDE COLETORA DE ESGOTO - RCE</t>
  </si>
  <si>
    <t>RCE - LEIAUTE</t>
  </si>
  <si>
    <t>Km²</t>
  </si>
  <si>
    <t>RCE-LEIAUTE</t>
  </si>
  <si>
    <t>RCE - DETALHAMENTO</t>
  </si>
  <si>
    <t>RCE-DETALHAMENTO</t>
  </si>
  <si>
    <t>PROJETO BÁSICO -HIDRAÚLICO - SISTEMA DE ABASTECIMENTO DE ÁGUA - SAA</t>
  </si>
  <si>
    <t>SAA - REDE DE DISTRIBUIÇÃO DE ÁGUA -RDA</t>
  </si>
  <si>
    <t>SIMULAÇÃO-SAA</t>
  </si>
  <si>
    <t>RDA-SAA</t>
  </si>
  <si>
    <t xml:space="preserve"> PLANILHA ORÇAMENTÁRIA PARA CONSTRUÇÕES NOVAS: </t>
  </si>
  <si>
    <t xml:space="preserve"> PLANILHA ORÇAMENTÁRIA PARA REFORMA E/OU AMPLIAÇÃO DE EDIFICAÇÕES EXISTENTES: </t>
  </si>
  <si>
    <t xml:space="preserve">PLANILHA ORÇAMENTÁRIA PARA REFORMA E/OU AMPLIAÇÃO DE PATRIMÔNIOS HISTÓRICOS: </t>
  </si>
  <si>
    <t xml:space="preserve"> PLANILHA ORÇAMENTÁRIA PARA OBRAS DE INFRAESTRUTURA:</t>
  </si>
  <si>
    <t>PCR</t>
  </si>
  <si>
    <t>ESPECIFICAÇÕES DOS MATERIAIS COM MEMORIAL DESCRITIVO DE CADA AMBIENTE E EQUIPAMENTOS</t>
  </si>
  <si>
    <t>PARA CONSTRUÇÕES NOVAS:</t>
  </si>
  <si>
    <t>PARA REFORMA E/OU AMPLIAÇÃO DE EDIFICAÇÕES EXISTENTES:</t>
  </si>
  <si>
    <t xml:space="preserve"> PARA REFORMA E/OU AMPLIAÇÃO DE PATRIMÔNIOS HISTÓRICOS:   </t>
  </si>
  <si>
    <t>ESPECIFICAÇÃO DOS MATERIAIS COM MEMORIAL DESCRITIVO PARA OBRAS DE INFRAESTRUTURA:</t>
  </si>
  <si>
    <t>UNIDADE</t>
  </si>
  <si>
    <t>H</t>
  </si>
  <si>
    <t>CRITÉRIOS P/ PAGAMENTO DE PRANCHAS - A0</t>
  </si>
  <si>
    <t>CRITÉRIOS P/ PAGAMENTO DE PRANCHAS - A2</t>
  </si>
  <si>
    <t>CRITÉRIOS P/ PAGAMENTO DE PRANCHAS - A3</t>
  </si>
  <si>
    <t>UN</t>
  </si>
  <si>
    <t>M2</t>
  </si>
  <si>
    <t>PLANILHA ORÇAMENTÁRIA PARA OBRAS DE INFRAESTRUTURA</t>
  </si>
  <si>
    <t>COMPATIBILIZAÇÃO DE PROJETOS COM ÁREA ATÉ 10.000 M2</t>
  </si>
  <si>
    <t>COMPATIBILIZAÇÃO DE PROJETOS COM ÁREA DE 10.001 M2 ATÉ 20.000 M2</t>
  </si>
  <si>
    <t>ESPECIFICAÇÃO DOS MATERIAIS COM MEMORIAL DESCRITIVO  PARA OBRAS DE INFRAESTRUTURA</t>
  </si>
  <si>
    <t>SANEPAR (DEZ2021)</t>
  </si>
  <si>
    <t>61.11.02</t>
  </si>
  <si>
    <t>ENGENHEIRO CONSULTOR</t>
  </si>
  <si>
    <t>61.11.03</t>
  </si>
  <si>
    <t>ENGENHEIRO COORDENADOR</t>
  </si>
  <si>
    <t>61.11.04</t>
  </si>
  <si>
    <t>ENGENHEIRO SENIOR</t>
  </si>
  <si>
    <t>61.11.05</t>
  </si>
  <si>
    <t>ENGENHEIRO INTERMEDIARIO</t>
  </si>
  <si>
    <t>61.11.06</t>
  </si>
  <si>
    <t>ENGENHEIRO JUNIOR</t>
  </si>
  <si>
    <t>61.11.11</t>
  </si>
  <si>
    <t>ARQUITETO SÊNIOR</t>
  </si>
  <si>
    <t>61.11.12</t>
  </si>
  <si>
    <t>ARQUITETO INTERMEDIÁRIO</t>
  </si>
  <si>
    <t>61.11.13</t>
  </si>
  <si>
    <t>ARQUITETO JÚNIOR</t>
  </si>
  <si>
    <t>61.13.04</t>
  </si>
  <si>
    <t>PROJETISTA CADISTA</t>
  </si>
  <si>
    <t>61.31.01</t>
  </si>
  <si>
    <t>TOPOGRAFO SENIOR</t>
  </si>
  <si>
    <t>61.31.02</t>
  </si>
  <si>
    <t>TOPOGRAFO INTERMEDIARIO</t>
  </si>
  <si>
    <t>61.31.06</t>
  </si>
  <si>
    <t>AJUDANTE DE TOPOGRAFIA</t>
  </si>
  <si>
    <t>62.01.04</t>
  </si>
  <si>
    <t>PROJETO ARQUITETONICO - EXECUTIVO</t>
  </si>
  <si>
    <t>A1</t>
  </si>
  <si>
    <t>62.01.10</t>
  </si>
  <si>
    <t>PROJETO DE TERRAPLENAGEM (PLANTA)</t>
  </si>
  <si>
    <t>62.01.11</t>
  </si>
  <si>
    <t>PROJETO DE TERRAPLENAGEM (SEÇOES)</t>
  </si>
  <si>
    <t>62.01.12</t>
  </si>
  <si>
    <t>PROJETO DE DRENAGEM PLUVIAL</t>
  </si>
  <si>
    <t>62.01.14</t>
  </si>
  <si>
    <t>PROJETO PAISAGISTICO AREAS LIVRES OBRAS EDIFICAÇAO</t>
  </si>
  <si>
    <t>62.01.15</t>
  </si>
  <si>
    <t>PROJETO GEOMETRICO DE CONTENÇAO</t>
  </si>
  <si>
    <t>62.01.16</t>
  </si>
  <si>
    <t>PROJETO DE ESTRUTURA DE CONCRETO</t>
  </si>
  <si>
    <t>62.01.17</t>
  </si>
  <si>
    <t>PROJETO ESTRUTURAL DE CONTENÇAO / CANAL</t>
  </si>
  <si>
    <t>62.01.19</t>
  </si>
  <si>
    <t>PROJETO ELETRICO</t>
  </si>
  <si>
    <t>62.01.20</t>
  </si>
  <si>
    <t>PROJETO DE CABEAMENTO ESTRUTURADO</t>
  </si>
  <si>
    <t>62.01.21</t>
  </si>
  <si>
    <t>PROJETO DE ESTRUTURA METALICA</t>
  </si>
  <si>
    <t>62.01.22</t>
  </si>
  <si>
    <t>PROJETO HIDRAULICO / SANITARIO</t>
  </si>
  <si>
    <t>62.01.23</t>
  </si>
  <si>
    <t>PROJETO DE PREVENÇAO E COMBATE A INCENDIO</t>
  </si>
  <si>
    <t>62.01.24</t>
  </si>
  <si>
    <t>PROJETO DE COMUNICAÇAO VISUAL</t>
  </si>
  <si>
    <t>62.01.25</t>
  </si>
  <si>
    <t>PROJETO DE PROTEÇAO CONTRA DESCARGAS ATMOSFERICAS</t>
  </si>
  <si>
    <t>62.01.28</t>
  </si>
  <si>
    <t>PROJETO DE AR CONDICIONADO</t>
  </si>
  <si>
    <t>62.01.34</t>
  </si>
  <si>
    <t>PROJETO DE SONORIZACAO/ALARME/CFTV</t>
  </si>
  <si>
    <t>62.01.38</t>
  </si>
  <si>
    <t>PROJETO LUMINOTECNICO</t>
  </si>
  <si>
    <t>62.01.45</t>
  </si>
  <si>
    <t>PROJETO DE IMPERMEABILIZACAO</t>
  </si>
  <si>
    <t>62.01.46</t>
  </si>
  <si>
    <t>PROJETO DE ENGRADAMENTO METALICO</t>
  </si>
  <si>
    <t>62.02.01</t>
  </si>
  <si>
    <t>62.02.02</t>
  </si>
  <si>
    <t>62.02.03</t>
  </si>
  <si>
    <t>62.02.04</t>
  </si>
  <si>
    <t>62.02.05</t>
  </si>
  <si>
    <t>62.02.06</t>
  </si>
  <si>
    <t>62.02.07</t>
  </si>
  <si>
    <t>DE IMPLAN. PRACA,PARQUE,AREA LAZER AREA&lt;=10.000M2</t>
  </si>
  <si>
    <t>62.02.08</t>
  </si>
  <si>
    <t>DE IMPLAN. PRACA,PARQUE,AREA LAZER AREA &gt; 10.000M2</t>
  </si>
  <si>
    <t>62.02.09</t>
  </si>
  <si>
    <t>ESTUDO PRELIMINAR DE URBANISMO</t>
  </si>
  <si>
    <t>62.03.01</t>
  </si>
  <si>
    <t>PROJETO GEOMETRICO</t>
  </si>
  <si>
    <t>62.03.03</t>
  </si>
  <si>
    <t>PROJETO DE CANALIZAÇAO</t>
  </si>
  <si>
    <t>62.03.06</t>
  </si>
  <si>
    <t>62.03.07</t>
  </si>
  <si>
    <t>PROJETO ESTRUTURAL DE CONTENCAO / CANAL</t>
  </si>
  <si>
    <t>62.03.08</t>
  </si>
  <si>
    <t>PROJETO DE PAVIMENTAÇAO - VIA LOCAL</t>
  </si>
  <si>
    <t>62.03.09</t>
  </si>
  <si>
    <t>PROJETO DE PAVIMENTAÇAO - VIA COLETORA E PRIMARIA</t>
  </si>
  <si>
    <t>62.03.11</t>
  </si>
  <si>
    <t>PROJETO DE SINALIZAÇAO / DESVIO</t>
  </si>
  <si>
    <t>62.03.14</t>
  </si>
  <si>
    <t>PR0JETO OBRAS ARTES ESPECIAIS-PONTES,VIADUTOS,ETC</t>
  </si>
  <si>
    <t>62.03.17</t>
  </si>
  <si>
    <t>PROJETO DE INTERSEÇAO - SIMPLIFICADO</t>
  </si>
  <si>
    <t>62.03.18</t>
  </si>
  <si>
    <t>PROJETO DE INTERSEÇAO - ESPECIAL</t>
  </si>
  <si>
    <t>62.03.19</t>
  </si>
  <si>
    <t>COMPATIBILIZACAO DE PROJETOS DE INFRA ESTRUTURA</t>
  </si>
  <si>
    <t>62.03.20</t>
  </si>
  <si>
    <t>ESTUDO HIDRAULICO DE CANAL EXISTENTE</t>
  </si>
  <si>
    <t>62.05.14</t>
  </si>
  <si>
    <t>DIA</t>
  </si>
  <si>
    <t>62.05.20</t>
  </si>
  <si>
    <t>62.05.37</t>
  </si>
  <si>
    <t>62.22.03</t>
  </si>
  <si>
    <t>PLANILHA DE QUANTITATIVOS AREA &lt;= 1000 M2</t>
  </si>
  <si>
    <t>62.22.04</t>
  </si>
  <si>
    <t>PLANILHA DE QUANTITATIVOS AREA &gt; 1000 M2</t>
  </si>
  <si>
    <t>62.23.13</t>
  </si>
  <si>
    <t>PROJETO DE ACESSIBILIDADE AREA &lt;= 1800 M2</t>
  </si>
  <si>
    <t>62.23.14</t>
  </si>
  <si>
    <t>PROJETO DE ACESSIBILIDADE 1800 &lt; AREA &lt;= 9000 M2</t>
  </si>
  <si>
    <t>62.23.15</t>
  </si>
  <si>
    <t>PROJETO DE ACESSIBILIDADE AREA &gt; 9000 M2</t>
  </si>
  <si>
    <t>FORMATO A2</t>
  </si>
  <si>
    <t>FORMATO A1</t>
  </si>
  <si>
    <t>FORMATO A0</t>
  </si>
  <si>
    <t>FORMATO A4</t>
  </si>
  <si>
    <t>FORMATO A3</t>
  </si>
  <si>
    <t>64.11.01</t>
  </si>
  <si>
    <t>EM CAPA A4 DE ACETATO, PVC/CROMICOTE, C/ ESPIRAL</t>
  </si>
  <si>
    <t>FORMATO A1 EXTENDIDO</t>
  </si>
  <si>
    <t>FORMATO A0 EXTENDIDO</t>
  </si>
  <si>
    <t>64.15.01</t>
  </si>
  <si>
    <t>64.15.02</t>
  </si>
  <si>
    <t>64.15.03</t>
  </si>
  <si>
    <t>64.15.04</t>
  </si>
  <si>
    <t>64.15.05</t>
  </si>
  <si>
    <t>64.15.07</t>
  </si>
  <si>
    <t>64.15.08</t>
  </si>
  <si>
    <t>S</t>
  </si>
  <si>
    <t>COMPATIBILIZAÇÃO DE PROJETO DE INFRA-ESTRUTURA URBANA</t>
  </si>
  <si>
    <t>ESTUDO HIDRAULICO</t>
  </si>
  <si>
    <t>59.03.59003002</t>
  </si>
  <si>
    <t>57.08.57008004</t>
  </si>
  <si>
    <t>57.08.57008006</t>
  </si>
  <si>
    <t>PLOTAGEM - COLORIDA</t>
  </si>
  <si>
    <t>ANTE - PROJETO - EDIFICAÇÃO</t>
  </si>
  <si>
    <t>PROJETOS URBANÍSTICOS E COMPLEMENTARES</t>
  </si>
  <si>
    <t>ANTE - PROJETO URBANÍSTICOS E COMPLEMENTARES</t>
  </si>
  <si>
    <t>SETOP (MAR2022)</t>
  </si>
  <si>
    <t>PREFEITURA SP (JAN2022)</t>
  </si>
  <si>
    <t>GEOGRÁFO SENIOR</t>
  </si>
  <si>
    <t>03-54-08</t>
  </si>
  <si>
    <t>03-54-09</t>
  </si>
  <si>
    <t>GEOGRÁFO PLENO</t>
  </si>
  <si>
    <t>PAISAGISMO</t>
  </si>
  <si>
    <t>LEVANTAMENTO DE REDES HIDROSSANITÁRIAS</t>
  </si>
  <si>
    <t>PREVENÇÃO E COMBATE A INCÊNDIO</t>
  </si>
  <si>
    <t>IOPES (ABR2022)</t>
  </si>
  <si>
    <t>UN/mês:</t>
  </si>
  <si>
    <t>UN/ano:</t>
  </si>
  <si>
    <t>CO-24324</t>
  </si>
  <si>
    <t>DIÁRIA COM PERNOITE, EXCLUSIVE TRANSPORTE, INCLUSIVE ALIMENTAÇÃO</t>
  </si>
  <si>
    <t>CO-27369</t>
  </si>
  <si>
    <t>LEVANTAMENTO PLANIALTIMÉTRICO E CADASTRAL - TERRENO MAIOR QUE 50.001 M2</t>
  </si>
  <si>
    <t>CO-27361</t>
  </si>
  <si>
    <t>LEVANTAMENTO PLANIALTIMÉTRICO E CADASTRAL -TERRENO ATÉ 2.000 M2</t>
  </si>
  <si>
    <t>CO-27367</t>
  </si>
  <si>
    <t>LEVANTAMENTO PLANIALTIMÉTRICO E CADASTRAL -TERRENO DE 10.001 A 50.000 M2</t>
  </si>
  <si>
    <t>CO-27363</t>
  </si>
  <si>
    <t>LEVANTAMENTO PLANIALTIMÉTRICO E CADASTRAL -TERRENO DE 2.001 A 10.000 M2</t>
  </si>
  <si>
    <t>CO-27390</t>
  </si>
  <si>
    <t>PLANILHA ORÇAMENTÁRIA PARA CONSTRUÇÕES NOVAS - ÁREA ATÉ 1.000 M2</t>
  </si>
  <si>
    <t>CO-27391</t>
  </si>
  <si>
    <t>PLANILHA ORÇAMENTÁRIA PARA CONSTRUÇÕES NOVAS - ÁREA DE 1.001 M2 A 2.000 M2</t>
  </si>
  <si>
    <t>CO-27392</t>
  </si>
  <si>
    <t>PLANILHA ORÇAMENTÁRIA PARA CONSTRUÇÕES NOVAS - ÁREA DE 2.001 M2 A 4.000 M2</t>
  </si>
  <si>
    <t>CO-27394</t>
  </si>
  <si>
    <t>PLANILHA ORÇAMENTÁRIA PARA CONSTRUÇÕES NOVAS - ÁREA DE 4.001 M2 A 6.000 M2</t>
  </si>
  <si>
    <t>CO-27413</t>
  </si>
  <si>
    <t>CO-27400</t>
  </si>
  <si>
    <t>PLANILHA ORÇAMENTÁRIA PARA REFORMA E/OU AMPLIAÇÃO DE EDIFICAÇÕES EXISTENTES - ÁREA DE 1.001 M2 A 2.000 M2</t>
  </si>
  <si>
    <t>CO-27401</t>
  </si>
  <si>
    <t>PLANILHA ORÇAMENTÁRIA PARA REFORMA E/OU AMPLIAÇÃO DE EDIFICAÇÕES EXISTENTES - ÁREA DE 2.001 M2 A 4.000 M2</t>
  </si>
  <si>
    <t>CO-27399</t>
  </si>
  <si>
    <t>PLANILHA ORÇAMENTÁRIA PARA REFORMA E/OU AMPLIAÇÃO DE EDIFICAÇÕES EXISTENTES- ÁREA ATÉ 1.000 M2</t>
  </si>
  <si>
    <t>CO-27406</t>
  </si>
  <si>
    <t>PLANILHA ORÇAMENTÁRIA PARA REFORMA E/OU AMPLIAÇÃO DE PATRIMÔNIOS HISTÓRICOS - ÁREA ATÉ 1.000 M2</t>
  </si>
  <si>
    <t>CO-27407</t>
  </si>
  <si>
    <t>PLANILHA ORÇAMENTÁRIA PARA REFORMA E/OU AMPLIAÇÃO DE PATRIMÔNIOS HISTÓRICOS - ÁREA DE 1.001 M2 A 2.000 M2</t>
  </si>
  <si>
    <t>CO-27408</t>
  </si>
  <si>
    <t>PLANILHA ORÇAMENTÁRIA PARA REFORMA E/OU AMPLIAÇÃO DE PATRIMÔNIOS HISTÓRICOS - ÁREA DE 2.001 M2 A 4.000 M2</t>
  </si>
  <si>
    <t>CO-27487</t>
  </si>
  <si>
    <t>CO-27488</t>
  </si>
  <si>
    <t>CO-27486</t>
  </si>
  <si>
    <t>DESENHO DE CADASTRO DE CONSTRUÇÕES EXISTENTES</t>
  </si>
  <si>
    <t>CO-27423</t>
  </si>
  <si>
    <t>DESENVOLVIMENTO E DETALHAMENTO DE PROJETO ARQUITETÔNICO</t>
  </si>
  <si>
    <t>CO-27482</t>
  </si>
  <si>
    <t>DESENVOLVIMENTO E DETALHAMENTO DE PROJETOS COMPLEMENTARES</t>
  </si>
  <si>
    <t>CO-27471</t>
  </si>
  <si>
    <t>PROJETO DE LAYOUT</t>
  </si>
  <si>
    <t>CO-27477</t>
  </si>
  <si>
    <t>PROJETO EXECUTIVO DE ACÚSTICA</t>
  </si>
  <si>
    <t>CO-27478</t>
  </si>
  <si>
    <t>PROJETO EXECUTIVO DE AQUECIMENTO SOLAR E REDE DE ÁGUA QUENTE</t>
  </si>
  <si>
    <t>CO-27432</t>
  </si>
  <si>
    <t>PROJETO EXECUTIVO DE CABEAMENTO ESTRUTURADO</t>
  </si>
  <si>
    <t>CO-27480</t>
  </si>
  <si>
    <t>PROJETO EXECUTIVO DE GASES MEDICINAIS</t>
  </si>
  <si>
    <t>CO-27481</t>
  </si>
  <si>
    <t>PROJETO EXECUTIVO DE GLP</t>
  </si>
  <si>
    <t>CO-27479</t>
  </si>
  <si>
    <t>PROJETO EXECUTIVO DE INSTALAÇÕES FLUIDO MECÂNICAS</t>
  </si>
  <si>
    <t>CO-27499</t>
  </si>
  <si>
    <t>DESLOCAMENTO INTERMUNICIPAL</t>
  </si>
  <si>
    <t>RELATÓRIO TÉCNICO</t>
  </si>
  <si>
    <t>CO-27389</t>
  </si>
  <si>
    <t>COMO CONSTRUÍDO ("AS BUILT") DE PROJETOS COM ÁREA ATÉ 10.000 M2</t>
  </si>
  <si>
    <t>CO-27387</t>
  </si>
  <si>
    <t>COMO CONSTRUÍDO ("AS BUILT") DE PROJETOS COM ÁREA DE 10.001 M2 ATÉ 20.000 M2</t>
  </si>
  <si>
    <t>CO-27386</t>
  </si>
  <si>
    <t>COMO CONSTRUÍDO ("AS BUILT") DE PROJETOS COM ÁREA DE 20.001 M2 ATÉ 40.000 M2</t>
  </si>
  <si>
    <t>CO-27439</t>
  </si>
  <si>
    <t>CO-27460</t>
  </si>
  <si>
    <t>ESPECIFICAÇÃO DOS MATERIAIS COM MEMORIAL DESCRITIVO DE CADA AMBIENTE E EQUIPAMENTOS PARA CONSTRUÇÕES NOVAS - ÁREA ATÉ 1.000 M2</t>
  </si>
  <si>
    <t>CO-27459</t>
  </si>
  <si>
    <t>ESPECIFICAÇÃO DOS MATERIAIS COM MEMORIAL DESCRITIVO DE CADA AMBIENTE E EQUIPAMENTOS PARA CONSTRUÇÕES NOVAS - ÁREA DE 1.001 M2 A 2.000 M2</t>
  </si>
  <si>
    <t>CO-27458</t>
  </si>
  <si>
    <t>ESPECIFICAÇÃO DOS MATERIAIS COM MEMORIAL DESCRITIVO DE CADA AMBIENTE E EQUIPAMENTOS PARA CONSTRUÇÕES NOVAS - ÁREA DE 2.001 M2 A 4.000 M2</t>
  </si>
  <si>
    <t>CO-27457</t>
  </si>
  <si>
    <t>ESPECIFICAÇÃO DOS MATERIAIS COM MEMORIAL DESCRITIVO DE CADA AMBIENTE E EQUIPAMENTOS PARA CONSTRUÇÕES NOVAS - ÁREA DE 4.001 M2 A 6.000 M2</t>
  </si>
  <si>
    <t>CO-27452</t>
  </si>
  <si>
    <t>ESPECIFICAÇÃO DOS MATERIAIS COM MEMORIAL DESCRITIVO DE CADA AMBIENTE E EQUIPAMENTOS PARA REFORMA E/OU AMPLIAÇÃO DE EDIFICAÇÕES EXISTENTES - ÁREA DE 1.001 M2 A 2.000 M2</t>
  </si>
  <si>
    <t>CO-27451</t>
  </si>
  <si>
    <t>ESPECIFICAÇÃO DOS MATERIAIS COM MEMORIAL DESCRITIVO DE CADA AMBIENTE E EQUIPAMENTOS PARA REFORMA E/OU AMPLIAÇÃO DE EDIFICAÇÕES EXISTENTES - ÁREA DE 2.001 M2 A 4.000 M2</t>
  </si>
  <si>
    <t>CO-27453</t>
  </si>
  <si>
    <t>ESPECIFICAÇÃO DOS MATERIAIS COM MEMORIAL DESCRITIVO DE CADA AMBIENTE E EQUIPAMENTOS PARA REFORMA E/OU AMPLIAÇÃO DE EDIFICAÇÕES EXISTENTES- ÁREA ATÉ 1.000 M2</t>
  </si>
  <si>
    <t>CO-27446</t>
  </si>
  <si>
    <t>ESPECIFICAÇÃO DOS MATERIAIS COM MEMORIAL DESCRITIVO DE CADA AMBIENTE E EQUIPAMENTOS PARA REFORMA E/OU AMPLIAÇÃO DE PATRIMÔNIOS HISTÓRICOS - ÁREA ATÉ 1.000 M2</t>
  </si>
  <si>
    <t>CO-27445</t>
  </si>
  <si>
    <t>ESPECIFICAÇÃO DOS MATERIAIS COM MEMORIAL DESCRITIVO DE CADA AMBIENTE E EQUIPAMENTOS PARA REFORMA E/OU AMPLIAÇÃO DE PATRIMÔNIOS HISTÓRICOS - ÁREA DE 1.001 M2 A 2.000 M2</t>
  </si>
  <si>
    <t>CO-27444</t>
  </si>
  <si>
    <t>ESPECIFICAÇÃO DOS MATERIAIS COM MEMORIAL DESCRITIVO DE CADA AMBIENTE E EQUIPAMENTOS PARA REFORMA E/OU AMPLIAÇÃO DE PATRIMÔNIOS HISTÓRICOS - ÁREA DE 2.001 M2 A 4.000 M2</t>
  </si>
  <si>
    <t>CO-27352</t>
  </si>
  <si>
    <t>CO-27355</t>
  </si>
  <si>
    <t>CRITÉRIOS P/ PAGAMENTO DE PRANCHAS - A1 ALONGADO</t>
  </si>
  <si>
    <t>CO-27356</t>
  </si>
  <si>
    <t>CO-27358</t>
  </si>
  <si>
    <t>APROVAÇÃO CORPO DE BOMBEIROS:</t>
  </si>
  <si>
    <t>ED-4095 PROJ-EXE-465</t>
  </si>
  <si>
    <t>APROVAÇÃO DE PROJETO NO CORPO DE BOMBEIROS</t>
  </si>
  <si>
    <t>DESCRIÇÃO DOS SERVIÇOS</t>
  </si>
  <si>
    <t>CÓDIGO/DESCRIÇÃO DOS SERVIÇOS</t>
  </si>
  <si>
    <t>SUDECAP (JUN 2022)</t>
  </si>
  <si>
    <t>SINAPI (AGO 2022)</t>
  </si>
  <si>
    <t>SUDECAP
(JUN 2022)</t>
  </si>
  <si>
    <t>SETOP (JUN 2022)</t>
  </si>
  <si>
    <t>SETOP      (JUN 2022)</t>
  </si>
  <si>
    <t>SETOP     (JUN 2022)</t>
  </si>
  <si>
    <t>LEVANTAMENTO PLANIALTIMÉTRICO E CADASTRAL - SOMENTE PARA OS PROJETOS A SEREM DESENVOLVIDOS PELA LICITANTE VENCEDORA - LOTES URBANOS LIMPOS</t>
  </si>
  <si>
    <t>SETOP        (JUN 2022)</t>
  </si>
  <si>
    <t>SUDECAP     (JUN 2022)</t>
  </si>
  <si>
    <t>SUDECAP    (JUN 2022)</t>
  </si>
  <si>
    <t>SETOP       (JUN 2022)</t>
  </si>
  <si>
    <t>SUDECAP      (JUN 2022)</t>
  </si>
  <si>
    <t>SETOP         (JUN 2022)</t>
  </si>
  <si>
    <t>ENGENHEIRO CIVIL SENIOR</t>
  </si>
  <si>
    <t>ENGENHEIRO CIVIL PLENO</t>
  </si>
  <si>
    <t>ENGENHEIRO CIVIL JUNIOR</t>
  </si>
  <si>
    <t>GEÓLOGO SENIOR</t>
  </si>
  <si>
    <t>GEÓLOGO PLENO</t>
  </si>
  <si>
    <t>03-54-05</t>
  </si>
  <si>
    <t>03-54-6</t>
  </si>
  <si>
    <t xml:space="preserve">TECNICO DE EDIFICACOES </t>
  </si>
  <si>
    <t>SEM BDI</t>
  </si>
  <si>
    <t>COM BDI</t>
  </si>
  <si>
    <t>ESTIMATIVO - VALOR COM BDI</t>
  </si>
  <si>
    <t>ESTIMATIVO MENSAL E ANUAL - VALOR COM BDI</t>
  </si>
  <si>
    <t>VALOR DO KM RODODADO</t>
  </si>
  <si>
    <t>VALOR DO KM RODODADO COM BDI</t>
  </si>
  <si>
    <t>VALOR HORA TRABALHADA</t>
  </si>
  <si>
    <t xml:space="preserve">VALOR HORA TRABALHADA COM BDI </t>
  </si>
  <si>
    <t>VALOR UNITÁRIO</t>
  </si>
  <si>
    <t>VALOR UNITÁRIO COM BDI</t>
  </si>
  <si>
    <t>PRAZOS (DIAS ÚTEIS)</t>
  </si>
  <si>
    <t>SETOP
(JUN 2022)</t>
  </si>
  <si>
    <t>PLANILHA DE QUANTIDADES EDIFICAÇÕES NOVAS/ REFORMAS / PATRIMÔNIO:</t>
  </si>
  <si>
    <t>QUANTIDADE</t>
  </si>
  <si>
    <t xml:space="preserve">VALOR COM BDI </t>
  </si>
  <si>
    <t>TABELA nº 9</t>
  </si>
  <si>
    <r>
      <t xml:space="preserve">PRAZOS </t>
    </r>
    <r>
      <rPr>
        <sz val="10"/>
        <color theme="1"/>
        <rFont val="Arial"/>
        <family val="2"/>
      </rPr>
      <t>(DIAS ÚTEIS)</t>
    </r>
  </si>
  <si>
    <r>
      <t xml:space="preserve">QUANTIDADE ESTIMADA </t>
    </r>
    <r>
      <rPr>
        <sz val="10"/>
        <color theme="1"/>
        <rFont val="Arial"/>
        <family val="2"/>
      </rPr>
      <t>(MENSAL e ANUAL)</t>
    </r>
  </si>
  <si>
    <r>
      <t xml:space="preserve">VALOR TOTAL COM BDI </t>
    </r>
    <r>
      <rPr>
        <sz val="10"/>
        <color theme="1"/>
        <rFont val="Arial"/>
        <family val="2"/>
      </rPr>
      <t>QUANTIDADE ESTIMADA MENSAL E ANUAL</t>
    </r>
  </si>
  <si>
    <r>
      <t xml:space="preserve">OBSERVAÇÃO:   </t>
    </r>
    <r>
      <rPr>
        <sz val="9"/>
        <color theme="1"/>
        <rFont val="Arial"/>
        <family val="2"/>
      </rPr>
      <t xml:space="preserve">Será aplicado o acréscimo do valor do BDI em todos os serviços a serem prestados pela </t>
    </r>
  </si>
  <si>
    <r>
      <t>PRAZOS</t>
    </r>
    <r>
      <rPr>
        <b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(DIAS ÚTEIS)</t>
    </r>
  </si>
  <si>
    <t>TABELA nº 12</t>
  </si>
  <si>
    <r>
      <t xml:space="preserve">QUANTIDADE ESTIMADA                   </t>
    </r>
    <r>
      <rPr>
        <sz val="10"/>
        <color theme="1"/>
        <rFont val="Arial"/>
        <family val="2"/>
      </rPr>
      <t>(MENSAL E ANUAL)</t>
    </r>
  </si>
  <si>
    <r>
      <t xml:space="preserve">QUANTIDADE ESTIMADA </t>
    </r>
    <r>
      <rPr>
        <sz val="10"/>
        <color theme="1"/>
        <rFont val="Arial"/>
        <family val="2"/>
      </rPr>
      <t>(MENSAL E ANUAL)</t>
    </r>
  </si>
  <si>
    <t>TABELA nº 11</t>
  </si>
  <si>
    <t>TABELA nº 10</t>
  </si>
  <si>
    <r>
      <t xml:space="preserve">QUANTIDADE ESTIMADA     </t>
    </r>
    <r>
      <rPr>
        <sz val="10"/>
        <color theme="1"/>
        <rFont val="Arial"/>
        <family val="2"/>
      </rPr>
      <t>MENSAL e ANUAL</t>
    </r>
  </si>
  <si>
    <t>ANTEPROJETO DE EDIFICACAO - AREA &lt; 600M2</t>
  </si>
  <si>
    <t>ANTEPROJETO DE EDIFICACAO - 600 M2 &lt; AREA &lt; 1.500 M2</t>
  </si>
  <si>
    <t>ANTEPROJETO DE EDIFICACAO - AREA &gt; 1500 M2</t>
  </si>
  <si>
    <t>ANTEPROJETO DE IMPLANT. DE EDIFICACAO PADRAO COM AREA &lt;= 600M2</t>
  </si>
  <si>
    <t>ANTEPROJETO DE IMPLAN. EDIFIC. PADRAO C/ AREA 600&lt;AREA&lt;=1500M2</t>
  </si>
  <si>
    <t>ANTEPROJETO DE IMPLANTACAO EDIFICACAO PADRAO C/ AREA &gt; 1500M2</t>
  </si>
  <si>
    <t>TABELA nº 8</t>
  </si>
  <si>
    <r>
      <t xml:space="preserve">QUANTIDADE ESTIMADA              </t>
    </r>
    <r>
      <rPr>
        <sz val="8"/>
        <color theme="1"/>
        <rFont val="Arial"/>
        <family val="2"/>
      </rPr>
      <t>MENSAL e ANUAL</t>
    </r>
  </si>
  <si>
    <r>
      <t xml:space="preserve">VALOR TOTAL COM BDI </t>
    </r>
    <r>
      <rPr>
        <sz val="10"/>
        <color theme="1"/>
        <rFont val="Arial"/>
        <family val="2"/>
      </rPr>
      <t>QUANTIDADE ESTIMADA  MENSAL E ANUAL</t>
    </r>
  </si>
  <si>
    <t>62.05.14
EQUIPE TOPOGRÁFICA P/ APOIO A PROJETOS</t>
  </si>
  <si>
    <t>62.05.20
TRANSPORTE DE COORDENADAS  E ALTITUDE - ESTAÇÃO TOTAL</t>
  </si>
  <si>
    <t>62.05.37
DESENHO DE LEVANTAMENTO TOPOGRÁFICO</t>
  </si>
  <si>
    <t>TABELA nº 7</t>
  </si>
  <si>
    <r>
      <t>TIPO / TAMANHO DE PRANCHA</t>
    </r>
    <r>
      <rPr>
        <sz val="10"/>
        <color theme="1"/>
        <rFont val="Arial"/>
        <family val="2"/>
      </rPr>
      <t xml:space="preserve">                                    </t>
    </r>
    <r>
      <rPr>
        <sz val="8"/>
        <color theme="1"/>
        <rFont val="Arial"/>
        <family val="2"/>
      </rPr>
      <t>(CRITÉRIOS PARA PAGAMENTO)</t>
    </r>
  </si>
  <si>
    <r>
      <t xml:space="preserve">QUANTIDADE ESTIMADA                        </t>
    </r>
    <r>
      <rPr>
        <sz val="8"/>
        <color theme="1"/>
        <rFont val="Arial"/>
        <family val="2"/>
      </rPr>
      <t>(MENSAL e ANUAL)</t>
    </r>
  </si>
  <si>
    <r>
      <t>VALOR TOTAL</t>
    </r>
    <r>
      <rPr>
        <b/>
        <sz val="8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 xml:space="preserve">SEM BDI </t>
    </r>
    <r>
      <rPr>
        <b/>
        <sz val="8"/>
        <color theme="1"/>
        <rFont val="Arial"/>
        <family val="2"/>
      </rPr>
      <t xml:space="preserve">                </t>
    </r>
    <r>
      <rPr>
        <sz val="8"/>
        <color theme="1"/>
        <rFont val="Arial"/>
        <family val="2"/>
      </rPr>
      <t>QUANTIDADE ESTIMADA MENSAL E ANUAL</t>
    </r>
  </si>
  <si>
    <r>
      <t>VALOR TOTAL</t>
    </r>
    <r>
      <rPr>
        <b/>
        <sz val="8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COM BDI</t>
    </r>
    <r>
      <rPr>
        <sz val="10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 xml:space="preserve">                           QUANTIDADE ESTIMADA MENSAL E ANUAL</t>
    </r>
  </si>
  <si>
    <t>TABELA nº 6</t>
  </si>
  <si>
    <r>
      <t>TIPO / TAMANHO DE PRANCHA</t>
    </r>
    <r>
      <rPr>
        <sz val="10"/>
        <color theme="1"/>
        <rFont val="Arial"/>
        <family val="2"/>
      </rPr>
      <t xml:space="preserve">                                    (CRITÉRIOS PARA PAGAMENTO DE PRANCHAS)</t>
    </r>
  </si>
  <si>
    <r>
      <t xml:space="preserve">OBSERVAÇÃO:   </t>
    </r>
    <r>
      <rPr>
        <sz val="9"/>
        <color theme="1"/>
        <rFont val="Arial"/>
        <family val="2"/>
      </rPr>
      <t>Será aplicado o acréscimo do valor do BDI em todos os serviços a serem prestados</t>
    </r>
  </si>
  <si>
    <t>TABELA nº 5</t>
  </si>
  <si>
    <r>
      <t xml:space="preserve">OBSERVAÇÃO:   </t>
    </r>
    <r>
      <rPr>
        <sz val="9"/>
        <rFont val="Arial"/>
        <family val="2"/>
      </rPr>
      <t xml:space="preserve">Será aplicado o acréscimo do valor do BDI em todos os serviços a serem prestados pela </t>
    </r>
  </si>
  <si>
    <t>TABELA nº 4</t>
  </si>
  <si>
    <r>
      <t xml:space="preserve">QUADRO DE PROFISSIONAIS </t>
    </r>
    <r>
      <rPr>
        <sz val="10"/>
        <color theme="1"/>
        <rFont val="Arial"/>
        <family val="2"/>
      </rPr>
      <t>(COM ENCARGOS COMPLEMENTARES)</t>
    </r>
  </si>
  <si>
    <r>
      <t xml:space="preserve">ESTIMATIVO </t>
    </r>
    <r>
      <rPr>
        <sz val="10"/>
        <color theme="1"/>
        <rFont val="Arial"/>
        <family val="2"/>
      </rPr>
      <t>(MENSAL E ANUAL)</t>
    </r>
  </si>
  <si>
    <r>
      <t xml:space="preserve">ESTIMATIVO MENSAL E ANUAL                                    HORAS TRABALHADAS COM BDI                             </t>
    </r>
    <r>
      <rPr>
        <sz val="10"/>
        <color theme="1"/>
        <rFont val="Arial"/>
        <family val="2"/>
      </rPr>
      <t>(MULTIPLICADOS PELA QUANTIDADE)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</si>
</sst>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A0101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14"/>
      <name val="Arial"/>
      <family val="2"/>
    </font>
    <font>
      <b/>
      <sz val="16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4"/>
      <color theme="0"/>
      <name val="Arial"/>
      <family val="2"/>
    </font>
    <font>
      <b/>
      <sz val="11"/>
      <color rgb="FFFF000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.5"/>
      <color theme="1"/>
      <name val="Arial"/>
      <family val="2"/>
    </font>
    <font>
      <sz val="12"/>
      <color theme="1"/>
      <name val="Arial"/>
      <family val="2"/>
    </font>
    <font>
      <sz val="9"/>
      <color rgb="FF00000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34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3" fontId="17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0" fontId="11" fillId="0" borderId="0" xfId="0" applyNumberFormat="1" applyFont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0" fontId="7" fillId="0" borderId="26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3" fontId="17" fillId="0" borderId="15" xfId="0" applyNumberFormat="1" applyFont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 wrapText="1"/>
    </xf>
    <xf numFmtId="0" fontId="4" fillId="0" borderId="23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3" fontId="17" fillId="0" borderId="13" xfId="0" applyNumberFormat="1" applyFont="1" applyBorder="1" applyAlignment="1">
      <alignment horizontal="right" vertical="center"/>
    </xf>
    <xf numFmtId="164" fontId="6" fillId="0" borderId="10" xfId="0" applyNumberFormat="1" applyFont="1" applyBorder="1" applyAlignment="1">
      <alignment horizontal="right" vertical="center" wrapText="1"/>
    </xf>
    <xf numFmtId="0" fontId="13" fillId="0" borderId="7" xfId="0" applyFont="1" applyBorder="1" applyAlignment="1">
      <alignment horizontal="left" vertical="center" wrapText="1"/>
    </xf>
    <xf numFmtId="3" fontId="17" fillId="0" borderId="9" xfId="0" applyNumberFormat="1" applyFont="1" applyBorder="1" applyAlignment="1">
      <alignment horizontal="right" vertical="center"/>
    </xf>
    <xf numFmtId="3" fontId="10" fillId="0" borderId="9" xfId="0" applyNumberFormat="1" applyFont="1" applyBorder="1" applyAlignment="1">
      <alignment horizontal="right" vertical="center"/>
    </xf>
    <xf numFmtId="3" fontId="10" fillId="0" borderId="13" xfId="0" applyNumberFormat="1" applyFont="1" applyBorder="1" applyAlignment="1">
      <alignment horizontal="right" vertical="center"/>
    </xf>
    <xf numFmtId="3" fontId="10" fillId="0" borderId="15" xfId="0" applyNumberFormat="1" applyFont="1" applyBorder="1" applyAlignment="1">
      <alignment horizontal="right" vertical="center"/>
    </xf>
    <xf numFmtId="0" fontId="7" fillId="0" borderId="17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164" fontId="8" fillId="0" borderId="40" xfId="0" applyNumberFormat="1" applyFont="1" applyBorder="1" applyAlignment="1">
      <alignment vertical="center"/>
    </xf>
    <xf numFmtId="0" fontId="13" fillId="0" borderId="8" xfId="0" applyFont="1" applyBorder="1" applyAlignment="1">
      <alignment horizontal="left" vertical="center"/>
    </xf>
    <xf numFmtId="3" fontId="17" fillId="0" borderId="8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vertical="center"/>
    </xf>
    <xf numFmtId="0" fontId="6" fillId="0" borderId="0" xfId="0" applyFont="1"/>
    <xf numFmtId="164" fontId="5" fillId="0" borderId="0" xfId="0" applyNumberFormat="1" applyFont="1" applyAlignment="1">
      <alignment horizontal="right" vertical="center" indent="1"/>
    </xf>
    <xf numFmtId="3" fontId="7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9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3" fontId="7" fillId="0" borderId="15" xfId="0" applyNumberFormat="1" applyFont="1" applyBorder="1" applyAlignment="1">
      <alignment horizontal="right" vertical="center"/>
    </xf>
    <xf numFmtId="164" fontId="6" fillId="0" borderId="24" xfId="0" applyNumberFormat="1" applyFont="1" applyBorder="1" applyAlignment="1">
      <alignment horizontal="right" vertical="center" wrapText="1"/>
    </xf>
    <xf numFmtId="3" fontId="7" fillId="0" borderId="13" xfId="0" applyNumberFormat="1" applyFont="1" applyBorder="1" applyAlignment="1">
      <alignment horizontal="right" vertical="center"/>
    </xf>
    <xf numFmtId="164" fontId="6" fillId="0" borderId="28" xfId="0" applyNumberFormat="1" applyFont="1" applyBorder="1" applyAlignment="1">
      <alignment horizontal="right" vertical="center" wrapText="1"/>
    </xf>
    <xf numFmtId="3" fontId="7" fillId="0" borderId="9" xfId="0" applyNumberFormat="1" applyFont="1" applyBorder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right" vertical="center" wrapText="1" indent="1"/>
    </xf>
    <xf numFmtId="3" fontId="7" fillId="0" borderId="0" xfId="0" applyNumberFormat="1" applyFont="1" applyAlignment="1">
      <alignment horizontal="right" vertical="center"/>
    </xf>
    <xf numFmtId="164" fontId="10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20" fillId="0" borderId="1" xfId="0" applyFont="1" applyBorder="1" applyAlignment="1">
      <alignment vertical="center"/>
    </xf>
    <xf numFmtId="164" fontId="6" fillId="0" borderId="16" xfId="0" applyNumberFormat="1" applyFont="1" applyBorder="1" applyAlignment="1">
      <alignment horizontal="right" vertical="center" wrapText="1"/>
    </xf>
    <xf numFmtId="164" fontId="5" fillId="0" borderId="0" xfId="0" applyNumberFormat="1" applyFont="1" applyAlignment="1">
      <alignment vertical="center"/>
    </xf>
    <xf numFmtId="0" fontId="20" fillId="0" borderId="10" xfId="0" applyFont="1" applyBorder="1" applyAlignment="1">
      <alignment vertical="center"/>
    </xf>
    <xf numFmtId="0" fontId="6" fillId="0" borderId="26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left" vertical="center" wrapText="1"/>
    </xf>
    <xf numFmtId="0" fontId="20" fillId="0" borderId="0" xfId="0" applyFont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20" fillId="0" borderId="19" xfId="0" applyFont="1" applyBorder="1" applyAlignment="1">
      <alignment vertical="center"/>
    </xf>
    <xf numFmtId="0" fontId="22" fillId="0" borderId="0" xfId="0" applyFont="1" applyAlignment="1">
      <alignment vertical="center"/>
    </xf>
    <xf numFmtId="164" fontId="22" fillId="0" borderId="0" xfId="0" applyNumberFormat="1" applyFont="1" applyAlignment="1">
      <alignment vertical="center"/>
    </xf>
    <xf numFmtId="0" fontId="11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vertical="center" wrapText="1"/>
    </xf>
    <xf numFmtId="3" fontId="23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7" fillId="0" borderId="15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right" vertical="center" wrapText="1"/>
    </xf>
    <xf numFmtId="3" fontId="7" fillId="0" borderId="13" xfId="0" applyNumberFormat="1" applyFont="1" applyBorder="1" applyAlignment="1">
      <alignment horizontal="center" vertical="center"/>
    </xf>
    <xf numFmtId="164" fontId="7" fillId="0" borderId="16" xfId="0" applyNumberFormat="1" applyFont="1" applyBorder="1" applyAlignment="1">
      <alignment horizontal="right" vertical="center" wrapText="1"/>
    </xf>
    <xf numFmtId="3" fontId="7" fillId="0" borderId="9" xfId="0" applyNumberFormat="1" applyFont="1" applyBorder="1" applyAlignment="1">
      <alignment horizontal="center" vertical="center"/>
    </xf>
    <xf numFmtId="164" fontId="5" fillId="0" borderId="0" xfId="0" applyNumberFormat="1" applyFont="1"/>
    <xf numFmtId="0" fontId="5" fillId="0" borderId="0" xfId="0" applyFont="1" applyAlignment="1">
      <alignment vertic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3" fontId="7" fillId="0" borderId="15" xfId="0" applyNumberFormat="1" applyFont="1" applyBorder="1" applyAlignment="1">
      <alignment horizontal="center" vertical="center" wrapText="1"/>
    </xf>
    <xf numFmtId="3" fontId="7" fillId="0" borderId="13" xfId="0" applyNumberFormat="1" applyFont="1" applyBorder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justify" vertical="center" wrapText="1"/>
    </xf>
    <xf numFmtId="0" fontId="2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4" fontId="5" fillId="0" borderId="0" xfId="0" applyNumberFormat="1" applyFont="1"/>
    <xf numFmtId="0" fontId="13" fillId="0" borderId="0" xfId="0" applyFont="1" applyAlignment="1">
      <alignment horizontal="left" vertical="top" wrapText="1"/>
    </xf>
    <xf numFmtId="0" fontId="24" fillId="0" borderId="14" xfId="0" applyFont="1" applyBorder="1" applyAlignment="1">
      <alignment horizontal="left" vertical="top" wrapText="1"/>
    </xf>
    <xf numFmtId="0" fontId="24" fillId="0" borderId="11" xfId="0" applyFont="1" applyBorder="1" applyAlignment="1">
      <alignment horizontal="left" vertical="top" wrapText="1"/>
    </xf>
    <xf numFmtId="0" fontId="24" fillId="0" borderId="7" xfId="0" applyFont="1" applyBorder="1" applyAlignment="1">
      <alignment horizontal="left" vertical="top" wrapText="1"/>
    </xf>
    <xf numFmtId="0" fontId="13" fillId="0" borderId="14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13" fillId="0" borderId="0" xfId="0" applyFont="1" applyAlignment="1">
      <alignment horizontal="left" vertical="top"/>
    </xf>
    <xf numFmtId="164" fontId="6" fillId="0" borderId="0" xfId="0" applyNumberFormat="1" applyFont="1" applyAlignment="1">
      <alignment vertical="center"/>
    </xf>
    <xf numFmtId="2" fontId="5" fillId="0" borderId="0" xfId="0" applyNumberFormat="1" applyFont="1" applyAlignment="1">
      <alignment vertical="center"/>
    </xf>
    <xf numFmtId="164" fontId="11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7" xfId="0" applyFont="1" applyBorder="1" applyAlignment="1">
      <alignment vertical="center" wrapText="1"/>
    </xf>
    <xf numFmtId="3" fontId="17" fillId="0" borderId="9" xfId="0" applyNumberFormat="1" applyFont="1" applyBorder="1" applyAlignment="1">
      <alignment horizontal="right" vertical="center" wrapText="1"/>
    </xf>
    <xf numFmtId="164" fontId="10" fillId="0" borderId="1" xfId="0" applyNumberFormat="1" applyFont="1" applyBorder="1" applyAlignment="1">
      <alignment horizontal="right" vertical="center" wrapText="1"/>
    </xf>
    <xf numFmtId="0" fontId="28" fillId="0" borderId="11" xfId="0" applyFont="1" applyBorder="1" applyAlignment="1">
      <alignment vertical="center" wrapText="1"/>
    </xf>
    <xf numFmtId="3" fontId="17" fillId="0" borderId="13" xfId="0" applyNumberFormat="1" applyFont="1" applyBorder="1" applyAlignment="1">
      <alignment horizontal="right" vertical="center" wrapText="1"/>
    </xf>
    <xf numFmtId="164" fontId="10" fillId="0" borderId="10" xfId="0" applyNumberFormat="1" applyFont="1" applyBorder="1" applyAlignment="1">
      <alignment horizontal="right" vertical="center" wrapText="1"/>
    </xf>
    <xf numFmtId="3" fontId="17" fillId="0" borderId="0" xfId="0" applyNumberFormat="1" applyFont="1" applyAlignment="1">
      <alignment horizontal="right" vertical="center" wrapText="1"/>
    </xf>
    <xf numFmtId="0" fontId="20" fillId="0" borderId="0" xfId="0" applyFont="1" applyAlignment="1">
      <alignment vertical="center" wrapText="1"/>
    </xf>
    <xf numFmtId="0" fontId="22" fillId="0" borderId="9" xfId="0" applyFont="1" applyBorder="1" applyAlignment="1">
      <alignment vertical="center" wrapText="1"/>
    </xf>
    <xf numFmtId="164" fontId="22" fillId="0" borderId="0" xfId="0" applyNumberFormat="1" applyFont="1" applyAlignment="1">
      <alignment horizontal="center" vertical="center" wrapText="1"/>
    </xf>
    <xf numFmtId="164" fontId="22" fillId="0" borderId="0" xfId="1" applyNumberFormat="1" applyFont="1" applyFill="1" applyAlignment="1">
      <alignment horizontal="center" vertical="center" wrapText="1"/>
    </xf>
    <xf numFmtId="164" fontId="29" fillId="0" borderId="12" xfId="0" applyNumberFormat="1" applyFont="1" applyBorder="1" applyAlignment="1">
      <alignment horizontal="center" vertical="center" wrapText="1"/>
    </xf>
    <xf numFmtId="0" fontId="18" fillId="0" borderId="0" xfId="0" applyFont="1"/>
    <xf numFmtId="0" fontId="18" fillId="0" borderId="14" xfId="0" applyFont="1" applyBorder="1"/>
    <xf numFmtId="0" fontId="5" fillId="0" borderId="14" xfId="0" applyFont="1" applyBorder="1"/>
    <xf numFmtId="0" fontId="12" fillId="0" borderId="3" xfId="0" applyFont="1" applyBorder="1" applyAlignment="1">
      <alignment vertical="center" wrapText="1"/>
    </xf>
    <xf numFmtId="164" fontId="17" fillId="0" borderId="2" xfId="0" applyNumberFormat="1" applyFont="1" applyBorder="1" applyAlignment="1">
      <alignment horizontal="right" vertical="center" wrapText="1"/>
    </xf>
    <xf numFmtId="10" fontId="11" fillId="0" borderId="0" xfId="0" applyNumberFormat="1" applyFont="1" applyAlignment="1">
      <alignment horizontal="left" vertical="center"/>
    </xf>
    <xf numFmtId="0" fontId="20" fillId="0" borderId="19" xfId="0" applyFont="1" applyBorder="1" applyAlignment="1">
      <alignment vertical="center" wrapText="1"/>
    </xf>
    <xf numFmtId="164" fontId="17" fillId="0" borderId="15" xfId="0" applyNumberFormat="1" applyFont="1" applyBorder="1" applyAlignment="1">
      <alignment horizontal="right" vertical="center" wrapText="1"/>
    </xf>
    <xf numFmtId="0" fontId="12" fillId="0" borderId="7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3" fontId="17" fillId="0" borderId="15" xfId="0" applyNumberFormat="1" applyFont="1" applyBorder="1" applyAlignment="1">
      <alignment horizontal="right" vertical="center" wrapText="1"/>
    </xf>
    <xf numFmtId="164" fontId="5" fillId="0" borderId="0" xfId="1" applyNumberFormat="1" applyFont="1" applyFill="1" applyAlignment="1">
      <alignment horizontal="right" vertical="center" indent="1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vertical="center"/>
    </xf>
    <xf numFmtId="164" fontId="16" fillId="0" borderId="0" xfId="1" applyNumberFormat="1" applyFont="1" applyFill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vertical="center"/>
    </xf>
    <xf numFmtId="164" fontId="13" fillId="0" borderId="0" xfId="1" applyNumberFormat="1" applyFont="1" applyFill="1" applyAlignment="1">
      <alignment vertical="center"/>
    </xf>
    <xf numFmtId="164" fontId="5" fillId="0" borderId="0" xfId="0" applyNumberFormat="1" applyFont="1" applyAlignment="1">
      <alignment horizontal="right" indent="1"/>
    </xf>
    <xf numFmtId="164" fontId="5" fillId="0" borderId="0" xfId="1" applyNumberFormat="1" applyFont="1" applyFill="1" applyAlignment="1">
      <alignment horizontal="right" indent="1"/>
    </xf>
    <xf numFmtId="0" fontId="9" fillId="0" borderId="14" xfId="0" applyFont="1" applyBorder="1"/>
    <xf numFmtId="0" fontId="5" fillId="0" borderId="14" xfId="0" applyFont="1" applyBorder="1" applyAlignment="1">
      <alignment vertical="center"/>
    </xf>
    <xf numFmtId="0" fontId="31" fillId="0" borderId="0" xfId="0" applyFont="1"/>
    <xf numFmtId="0" fontId="31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3" fontId="31" fillId="0" borderId="0" xfId="0" applyNumberFormat="1" applyFont="1" applyAlignment="1">
      <alignment horizontal="right" vertical="center"/>
    </xf>
    <xf numFmtId="164" fontId="31" fillId="0" borderId="0" xfId="0" applyNumberFormat="1" applyFont="1" applyAlignment="1">
      <alignment horizontal="right" vertical="center"/>
    </xf>
    <xf numFmtId="164" fontId="31" fillId="0" borderId="0" xfId="0" applyNumberFormat="1" applyFont="1" applyAlignment="1">
      <alignment vertical="center"/>
    </xf>
    <xf numFmtId="0" fontId="1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10" fontId="17" fillId="0" borderId="0" xfId="0" applyNumberFormat="1" applyFont="1" applyAlignment="1">
      <alignment horizontal="center" vertical="center"/>
    </xf>
    <xf numFmtId="8" fontId="33" fillId="0" borderId="7" xfId="0" applyNumberFormat="1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right" vertical="center" wrapText="1"/>
    </xf>
    <xf numFmtId="164" fontId="25" fillId="0" borderId="9" xfId="0" applyNumberFormat="1" applyFont="1" applyBorder="1" applyAlignment="1">
      <alignment horizontal="right" vertical="center"/>
    </xf>
    <xf numFmtId="0" fontId="24" fillId="0" borderId="7" xfId="0" applyFont="1" applyBorder="1" applyAlignment="1">
      <alignment vertical="center" wrapText="1"/>
    </xf>
    <xf numFmtId="3" fontId="17" fillId="0" borderId="8" xfId="1" applyNumberFormat="1" applyFont="1" applyFill="1" applyBorder="1" applyAlignment="1">
      <alignment horizontal="center" vertical="center"/>
    </xf>
    <xf numFmtId="164" fontId="4" fillId="0" borderId="9" xfId="0" applyNumberFormat="1" applyFont="1" applyBorder="1" applyAlignment="1">
      <alignment vertical="center" wrapText="1"/>
    </xf>
    <xf numFmtId="8" fontId="24" fillId="0" borderId="14" xfId="0" applyNumberFormat="1" applyFont="1" applyBorder="1" applyAlignment="1">
      <alignment horizontal="center" vertical="center" wrapText="1"/>
    </xf>
    <xf numFmtId="164" fontId="25" fillId="0" borderId="15" xfId="0" applyNumberFormat="1" applyFont="1" applyBorder="1" applyAlignment="1">
      <alignment horizontal="right" vertical="center" wrapText="1"/>
    </xf>
    <xf numFmtId="0" fontId="24" fillId="0" borderId="14" xfId="0" applyFont="1" applyBorder="1" applyAlignment="1">
      <alignment horizontal="center" vertical="center" wrapText="1"/>
    </xf>
    <xf numFmtId="164" fontId="7" fillId="0" borderId="15" xfId="0" applyNumberFormat="1" applyFont="1" applyBorder="1" applyAlignment="1">
      <alignment horizontal="right" vertical="center" wrapText="1"/>
    </xf>
    <xf numFmtId="8" fontId="24" fillId="0" borderId="11" xfId="0" applyNumberFormat="1" applyFont="1" applyBorder="1" applyAlignment="1">
      <alignment horizontal="center" vertical="center" wrapText="1"/>
    </xf>
    <xf numFmtId="3" fontId="17" fillId="0" borderId="12" xfId="0" applyNumberFormat="1" applyFont="1" applyBorder="1" applyAlignment="1">
      <alignment horizontal="right" vertical="center" wrapText="1"/>
    </xf>
    <xf numFmtId="164" fontId="25" fillId="0" borderId="13" xfId="0" applyNumberFormat="1" applyFont="1" applyBorder="1" applyAlignment="1">
      <alignment horizontal="right" vertical="center" wrapText="1"/>
    </xf>
    <xf numFmtId="0" fontId="24" fillId="0" borderId="11" xfId="0" applyFont="1" applyBorder="1" applyAlignment="1">
      <alignment horizontal="center" vertical="center" wrapText="1"/>
    </xf>
    <xf numFmtId="164" fontId="7" fillId="0" borderId="13" xfId="0" applyNumberFormat="1" applyFont="1" applyBorder="1" applyAlignment="1">
      <alignment horizontal="right" vertical="center" wrapText="1"/>
    </xf>
    <xf numFmtId="0" fontId="33" fillId="0" borderId="0" xfId="0" applyFont="1" applyAlignment="1">
      <alignment horizontal="center" vertical="center" wrapText="1"/>
    </xf>
    <xf numFmtId="3" fontId="14" fillId="0" borderId="0" xfId="0" applyNumberFormat="1" applyFont="1" applyAlignment="1">
      <alignment horizontal="center" vertical="center" wrapText="1"/>
    </xf>
    <xf numFmtId="164" fontId="14" fillId="0" borderId="0" xfId="0" applyNumberFormat="1" applyFont="1" applyAlignment="1">
      <alignment horizontal="right" vertical="center" wrapText="1"/>
    </xf>
    <xf numFmtId="0" fontId="31" fillId="0" borderId="0" xfId="0" applyFont="1" applyAlignment="1">
      <alignment horizontal="center" vertical="center"/>
    </xf>
    <xf numFmtId="0" fontId="2" fillId="0" borderId="0" xfId="0" applyFont="1"/>
    <xf numFmtId="164" fontId="5" fillId="0" borderId="0" xfId="1" applyNumberFormat="1" applyFont="1" applyFill="1" applyAlignment="1">
      <alignment horizontal="right" vertical="center"/>
    </xf>
    <xf numFmtId="164" fontId="27" fillId="0" borderId="0" xfId="1" applyNumberFormat="1" applyFont="1" applyFill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0" fillId="0" borderId="0" xfId="0" applyFont="1"/>
    <xf numFmtId="0" fontId="10" fillId="0" borderId="42" xfId="0" applyFont="1" applyBorder="1" applyAlignment="1">
      <alignment vertical="center" wrapText="1"/>
    </xf>
    <xf numFmtId="0" fontId="10" fillId="0" borderId="40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164" fontId="16" fillId="0" borderId="0" xfId="1" applyNumberFormat="1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vertical="center" wrapText="1"/>
    </xf>
    <xf numFmtId="3" fontId="17" fillId="0" borderId="0" xfId="0" applyNumberFormat="1" applyFont="1" applyAlignment="1">
      <alignment horizontal="center" vertical="center" wrapText="1"/>
    </xf>
    <xf numFmtId="164" fontId="11" fillId="0" borderId="9" xfId="0" applyNumberFormat="1" applyFont="1" applyBorder="1" applyAlignment="1">
      <alignment vertical="center" wrapText="1"/>
    </xf>
    <xf numFmtId="0" fontId="13" fillId="0" borderId="14" xfId="0" applyFont="1" applyBorder="1" applyAlignment="1">
      <alignment horizontal="center" vertical="center" wrapText="1"/>
    </xf>
    <xf numFmtId="164" fontId="11" fillId="0" borderId="1" xfId="1" applyNumberFormat="1" applyFont="1" applyFill="1" applyBorder="1" applyAlignment="1">
      <alignment horizontal="right" vertical="center" wrapText="1"/>
    </xf>
    <xf numFmtId="164" fontId="11" fillId="0" borderId="0" xfId="1" applyNumberFormat="1" applyFont="1" applyFill="1" applyBorder="1" applyAlignment="1">
      <alignment horizontal="right" vertical="center" wrapText="1"/>
    </xf>
    <xf numFmtId="3" fontId="17" fillId="0" borderId="0" xfId="1" applyNumberFormat="1" applyFont="1" applyFill="1" applyBorder="1" applyAlignment="1">
      <alignment horizontal="right" vertical="center" wrapText="1"/>
    </xf>
    <xf numFmtId="164" fontId="10" fillId="0" borderId="15" xfId="0" applyNumberFormat="1" applyFont="1" applyBorder="1" applyAlignment="1">
      <alignment horizontal="right" vertical="center" wrapText="1"/>
    </xf>
    <xf numFmtId="0" fontId="13" fillId="0" borderId="11" xfId="0" applyFont="1" applyBorder="1" applyAlignment="1">
      <alignment horizontal="center" vertical="center" wrapText="1"/>
    </xf>
    <xf numFmtId="164" fontId="11" fillId="0" borderId="10" xfId="1" applyNumberFormat="1" applyFont="1" applyFill="1" applyBorder="1" applyAlignment="1">
      <alignment horizontal="right" vertical="center" wrapText="1"/>
    </xf>
    <xf numFmtId="164" fontId="11" fillId="0" borderId="12" xfId="1" applyNumberFormat="1" applyFont="1" applyFill="1" applyBorder="1" applyAlignment="1">
      <alignment horizontal="right" vertical="center" wrapText="1"/>
    </xf>
    <xf numFmtId="3" fontId="17" fillId="0" borderId="12" xfId="1" applyNumberFormat="1" applyFont="1" applyFill="1" applyBorder="1" applyAlignment="1">
      <alignment horizontal="right" vertical="center" wrapText="1"/>
    </xf>
    <xf numFmtId="164" fontId="10" fillId="0" borderId="13" xfId="0" applyNumberFormat="1" applyFont="1" applyBorder="1" applyAlignment="1">
      <alignment horizontal="right" vertical="center" wrapText="1"/>
    </xf>
    <xf numFmtId="0" fontId="13" fillId="0" borderId="7" xfId="0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right" vertical="center"/>
    </xf>
    <xf numFmtId="0" fontId="13" fillId="0" borderId="7" xfId="0" applyFont="1" applyBorder="1" applyAlignment="1">
      <alignment vertical="center" wrapText="1"/>
    </xf>
    <xf numFmtId="3" fontId="17" fillId="0" borderId="8" xfId="0" applyNumberFormat="1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/>
    </xf>
    <xf numFmtId="164" fontId="31" fillId="0" borderId="0" xfId="1" applyNumberFormat="1" applyFont="1" applyFill="1" applyAlignment="1">
      <alignment horizontal="right" vertical="center"/>
    </xf>
    <xf numFmtId="164" fontId="34" fillId="0" borderId="0" xfId="1" applyNumberFormat="1" applyFont="1" applyFill="1" applyAlignment="1">
      <alignment horizontal="right" vertical="center"/>
    </xf>
    <xf numFmtId="164" fontId="16" fillId="0" borderId="2" xfId="1" applyNumberFormat="1" applyFont="1" applyFill="1" applyBorder="1" applyAlignment="1">
      <alignment horizontal="right" vertical="center" wrapText="1"/>
    </xf>
    <xf numFmtId="164" fontId="16" fillId="0" borderId="1" xfId="1" applyNumberFormat="1" applyFont="1" applyFill="1" applyBorder="1" applyAlignment="1">
      <alignment horizontal="right" vertical="center" wrapText="1"/>
    </xf>
    <xf numFmtId="164" fontId="16" fillId="0" borderId="10" xfId="1" applyNumberFormat="1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164" fontId="33" fillId="0" borderId="2" xfId="1" applyNumberFormat="1" applyFont="1" applyFill="1" applyBorder="1" applyAlignment="1">
      <alignment horizontal="right" vertical="center" wrapText="1"/>
    </xf>
    <xf numFmtId="164" fontId="33" fillId="0" borderId="1" xfId="1" applyNumberFormat="1" applyFont="1" applyFill="1" applyBorder="1" applyAlignment="1">
      <alignment horizontal="right" vertical="center" wrapText="1"/>
    </xf>
    <xf numFmtId="164" fontId="33" fillId="0" borderId="10" xfId="1" applyNumberFormat="1" applyFont="1" applyFill="1" applyBorder="1" applyAlignment="1">
      <alignment horizontal="right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164" fontId="15" fillId="0" borderId="7" xfId="0" applyNumberFormat="1" applyFont="1" applyBorder="1" applyAlignment="1">
      <alignment horizontal="right" vertical="center" wrapText="1"/>
    </xf>
    <xf numFmtId="164" fontId="15" fillId="0" borderId="8" xfId="0" applyNumberFormat="1" applyFont="1" applyBorder="1" applyAlignment="1">
      <alignment horizontal="right" vertical="center" wrapText="1"/>
    </xf>
    <xf numFmtId="164" fontId="15" fillId="0" borderId="9" xfId="0" applyNumberFormat="1" applyFont="1" applyBorder="1" applyAlignment="1">
      <alignment horizontal="right" vertical="center" wrapText="1"/>
    </xf>
    <xf numFmtId="164" fontId="15" fillId="0" borderId="11" xfId="0" applyNumberFormat="1" applyFont="1" applyBorder="1" applyAlignment="1">
      <alignment horizontal="right" vertical="center" wrapText="1"/>
    </xf>
    <xf numFmtId="164" fontId="15" fillId="0" borderId="12" xfId="0" applyNumberFormat="1" applyFont="1" applyBorder="1" applyAlignment="1">
      <alignment horizontal="right" vertical="center" wrapText="1"/>
    </xf>
    <xf numFmtId="164" fontId="15" fillId="0" borderId="13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164" fontId="10" fillId="0" borderId="2" xfId="1" applyNumberFormat="1" applyFont="1" applyFill="1" applyBorder="1" applyAlignment="1">
      <alignment horizontal="center" vertical="center" wrapText="1"/>
    </xf>
    <xf numFmtId="164" fontId="10" fillId="0" borderId="10" xfId="1" applyNumberFormat="1" applyFont="1" applyFill="1" applyBorder="1" applyAlignment="1">
      <alignment horizontal="center" vertical="center" wrapText="1"/>
    </xf>
    <xf numFmtId="164" fontId="10" fillId="0" borderId="9" xfId="1" applyNumberFormat="1" applyFont="1" applyFill="1" applyBorder="1" applyAlignment="1">
      <alignment horizontal="center" vertical="center" wrapText="1"/>
    </xf>
    <xf numFmtId="164" fontId="10" fillId="0" borderId="13" xfId="1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10" xfId="0" applyNumberFormat="1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/>
    </xf>
    <xf numFmtId="164" fontId="32" fillId="0" borderId="5" xfId="0" applyNumberFormat="1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164" fontId="17" fillId="0" borderId="18" xfId="0" applyNumberFormat="1" applyFont="1" applyBorder="1" applyAlignment="1">
      <alignment horizontal="center" vertical="center" wrapText="1"/>
    </xf>
    <xf numFmtId="164" fontId="17" fillId="0" borderId="17" xfId="0" applyNumberFormat="1" applyFont="1" applyBorder="1" applyAlignment="1">
      <alignment horizontal="center" vertical="center" wrapText="1"/>
    </xf>
    <xf numFmtId="164" fontId="17" fillId="0" borderId="8" xfId="0" applyNumberFormat="1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164" fontId="17" fillId="0" borderId="21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164" fontId="3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164" fontId="24" fillId="0" borderId="0" xfId="0" applyNumberFormat="1" applyFont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8" fontId="17" fillId="0" borderId="7" xfId="0" applyNumberFormat="1" applyFont="1" applyBorder="1" applyAlignment="1">
      <alignment horizontal="center" vertical="center" wrapText="1"/>
    </xf>
    <xf numFmtId="8" fontId="17" fillId="0" borderId="9" xfId="0" applyNumberFormat="1" applyFont="1" applyBorder="1" applyAlignment="1">
      <alignment horizontal="center" vertical="center" wrapText="1"/>
    </xf>
    <xf numFmtId="8" fontId="17" fillId="0" borderId="14" xfId="0" applyNumberFormat="1" applyFont="1" applyBorder="1" applyAlignment="1">
      <alignment horizontal="center" vertical="center" wrapText="1"/>
    </xf>
    <xf numFmtId="8" fontId="17" fillId="0" borderId="15" xfId="0" applyNumberFormat="1" applyFont="1" applyBorder="1" applyAlignment="1">
      <alignment horizontal="center" vertical="center" wrapText="1"/>
    </xf>
    <xf numFmtId="8" fontId="17" fillId="0" borderId="11" xfId="0" applyNumberFormat="1" applyFont="1" applyBorder="1" applyAlignment="1">
      <alignment horizontal="center" vertical="center" wrapText="1"/>
    </xf>
    <xf numFmtId="8" fontId="17" fillId="0" borderId="13" xfId="0" applyNumberFormat="1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164" fontId="14" fillId="0" borderId="15" xfId="0" applyNumberFormat="1" applyFont="1" applyBorder="1" applyAlignment="1">
      <alignment horizontal="center" vertical="center" wrapText="1"/>
    </xf>
    <xf numFmtId="164" fontId="14" fillId="0" borderId="13" xfId="0" applyNumberFormat="1" applyFont="1" applyBorder="1" applyAlignment="1">
      <alignment horizontal="center" vertical="center" wrapText="1"/>
    </xf>
    <xf numFmtId="164" fontId="8" fillId="0" borderId="14" xfId="0" applyNumberFormat="1" applyFont="1" applyBorder="1" applyAlignment="1">
      <alignment horizontal="right" vertical="center" wrapText="1"/>
    </xf>
    <xf numFmtId="164" fontId="8" fillId="0" borderId="8" xfId="0" applyNumberFormat="1" applyFont="1" applyBorder="1" applyAlignment="1">
      <alignment horizontal="right" vertical="center" wrapText="1"/>
    </xf>
    <xf numFmtId="164" fontId="8" fillId="0" borderId="9" xfId="0" applyNumberFormat="1" applyFont="1" applyBorder="1" applyAlignment="1">
      <alignment horizontal="right" vertical="center" wrapText="1"/>
    </xf>
    <xf numFmtId="164" fontId="8" fillId="0" borderId="11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64" fontId="8" fillId="0" borderId="13" xfId="0" applyNumberFormat="1" applyFont="1" applyBorder="1" applyAlignment="1">
      <alignment horizontal="right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37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1" fillId="0" borderId="17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2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164" fontId="10" fillId="0" borderId="7" xfId="0" applyNumberFormat="1" applyFont="1" applyBorder="1" applyAlignment="1">
      <alignment horizontal="center" vertical="center" wrapText="1"/>
    </xf>
    <xf numFmtId="164" fontId="10" fillId="0" borderId="11" xfId="0" applyNumberFormat="1" applyFont="1" applyBorder="1" applyAlignment="1">
      <alignment horizontal="center" vertical="center" wrapText="1"/>
    </xf>
    <xf numFmtId="164" fontId="12" fillId="0" borderId="35" xfId="0" applyNumberFormat="1" applyFont="1" applyBorder="1" applyAlignment="1">
      <alignment horizontal="right" vertical="center" wrapText="1"/>
    </xf>
    <xf numFmtId="164" fontId="12" fillId="0" borderId="36" xfId="0" applyNumberFormat="1" applyFont="1" applyBorder="1" applyAlignment="1">
      <alignment horizontal="right" vertical="center" wrapText="1"/>
    </xf>
    <xf numFmtId="4" fontId="10" fillId="0" borderId="17" xfId="0" applyNumberFormat="1" applyFont="1" applyBorder="1" applyAlignment="1">
      <alignment horizontal="center" vertical="center" wrapText="1"/>
    </xf>
    <xf numFmtId="4" fontId="10" fillId="0" borderId="9" xfId="0" applyNumberFormat="1" applyFont="1" applyBorder="1" applyAlignment="1">
      <alignment horizontal="center" vertical="center" wrapText="1"/>
    </xf>
    <xf numFmtId="4" fontId="10" fillId="0" borderId="20" xfId="0" applyNumberFormat="1" applyFont="1" applyBorder="1" applyAlignment="1">
      <alignment horizontal="center" vertical="center" wrapText="1"/>
    </xf>
    <xf numFmtId="4" fontId="10" fillId="0" borderId="1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164" fontId="12" fillId="0" borderId="2" xfId="1" applyNumberFormat="1" applyFont="1" applyFill="1" applyBorder="1" applyAlignment="1">
      <alignment horizontal="right" vertical="center" wrapText="1"/>
    </xf>
    <xf numFmtId="164" fontId="12" fillId="0" borderId="10" xfId="1" applyNumberFormat="1" applyFont="1" applyFill="1" applyBorder="1" applyAlignment="1">
      <alignment horizontal="right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64" fontId="15" fillId="0" borderId="4" xfId="0" applyNumberFormat="1" applyFont="1" applyBorder="1" applyAlignment="1">
      <alignment horizontal="right" vertical="center"/>
    </xf>
    <xf numFmtId="164" fontId="15" fillId="0" borderId="5" xfId="0" applyNumberFormat="1" applyFont="1" applyBorder="1" applyAlignment="1">
      <alignment horizontal="right" vertical="center"/>
    </xf>
    <xf numFmtId="164" fontId="15" fillId="0" borderId="6" xfId="0" applyNumberFormat="1" applyFont="1" applyBorder="1" applyAlignment="1">
      <alignment horizontal="right" vertical="center"/>
    </xf>
    <xf numFmtId="164" fontId="6" fillId="0" borderId="35" xfId="0" applyNumberFormat="1" applyFont="1" applyBorder="1" applyAlignment="1">
      <alignment horizontal="right" vertical="center" wrapText="1"/>
    </xf>
    <xf numFmtId="164" fontId="6" fillId="0" borderId="31" xfId="0" applyNumberFormat="1" applyFont="1" applyBorder="1" applyAlignment="1">
      <alignment horizontal="right" vertical="center" wrapText="1"/>
    </xf>
    <xf numFmtId="164" fontId="6" fillId="0" borderId="2" xfId="0" applyNumberFormat="1" applyFont="1" applyBorder="1" applyAlignment="1">
      <alignment horizontal="right" vertical="center" wrapText="1"/>
    </xf>
    <xf numFmtId="164" fontId="6" fillId="0" borderId="16" xfId="0" applyNumberFormat="1" applyFont="1" applyBorder="1" applyAlignment="1">
      <alignment horizontal="right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164" fontId="10" fillId="0" borderId="27" xfId="0" applyNumberFormat="1" applyFont="1" applyBorder="1" applyAlignment="1">
      <alignment horizontal="center" vertical="center" wrapText="1"/>
    </xf>
    <xf numFmtId="164" fontId="10" fillId="0" borderId="36" xfId="0" applyNumberFormat="1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164" fontId="10" fillId="0" borderId="10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164" fontId="6" fillId="0" borderId="38" xfId="0" applyNumberFormat="1" applyFont="1" applyBorder="1" applyAlignment="1">
      <alignment horizontal="right" vertical="center" wrapText="1"/>
    </xf>
    <xf numFmtId="0" fontId="10" fillId="0" borderId="26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164" fontId="6" fillId="0" borderId="27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0" fontId="12" fillId="0" borderId="6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164" fontId="7" fillId="0" borderId="35" xfId="0" applyNumberFormat="1" applyFont="1" applyBorder="1" applyAlignment="1">
      <alignment vertical="center" wrapText="1"/>
    </xf>
    <xf numFmtId="164" fontId="7" fillId="0" borderId="27" xfId="0" applyNumberFormat="1" applyFont="1" applyBorder="1" applyAlignment="1">
      <alignment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164" fontId="7" fillId="0" borderId="26" xfId="0" applyNumberFormat="1" applyFont="1" applyBorder="1" applyAlignment="1">
      <alignment vertical="center" wrapText="1"/>
    </xf>
    <xf numFmtId="164" fontId="7" fillId="0" borderId="23" xfId="0" applyNumberFormat="1" applyFont="1" applyBorder="1" applyAlignment="1">
      <alignment vertical="center" wrapText="1"/>
    </xf>
    <xf numFmtId="0" fontId="4" fillId="0" borderId="32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 wrapText="1"/>
    </xf>
    <xf numFmtId="0" fontId="25" fillId="0" borderId="6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164" fontId="7" fillId="0" borderId="9" xfId="0" applyNumberFormat="1" applyFont="1" applyBorder="1" applyAlignment="1">
      <alignment vertical="center" wrapText="1"/>
    </xf>
    <xf numFmtId="164" fontId="7" fillId="0" borderId="15" xfId="0" applyNumberFormat="1" applyFont="1" applyBorder="1" applyAlignment="1">
      <alignment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164" fontId="15" fillId="0" borderId="11" xfId="0" applyNumberFormat="1" applyFont="1" applyBorder="1" applyAlignment="1">
      <alignment horizontal="right" vertical="center"/>
    </xf>
    <xf numFmtId="164" fontId="15" fillId="0" borderId="12" xfId="0" applyNumberFormat="1" applyFont="1" applyBorder="1" applyAlignment="1">
      <alignment horizontal="right" vertical="center"/>
    </xf>
    <xf numFmtId="164" fontId="15" fillId="0" borderId="13" xfId="0" applyNumberFormat="1" applyFont="1" applyBorder="1" applyAlignment="1">
      <alignment horizontal="right" vertical="center"/>
    </xf>
    <xf numFmtId="0" fontId="4" fillId="0" borderId="18" xfId="0" applyFont="1" applyBorder="1" applyAlignment="1">
      <alignment horizontal="center" vertical="center" wrapText="1"/>
    </xf>
    <xf numFmtId="164" fontId="7" fillId="0" borderId="36" xfId="0" applyNumberFormat="1" applyFont="1" applyBorder="1" applyAlignment="1">
      <alignment vertical="center" wrapText="1"/>
    </xf>
    <xf numFmtId="0" fontId="11" fillId="0" borderId="32" xfId="0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right" vertical="center" wrapText="1"/>
    </xf>
    <xf numFmtId="164" fontId="6" fillId="0" borderId="11" xfId="0" applyNumberFormat="1" applyFont="1" applyBorder="1" applyAlignment="1">
      <alignment horizontal="right" vertical="center" wrapText="1"/>
    </xf>
    <xf numFmtId="164" fontId="6" fillId="0" borderId="33" xfId="0" applyNumberFormat="1" applyFont="1" applyBorder="1" applyAlignment="1">
      <alignment horizontal="right" vertical="center" wrapText="1"/>
    </xf>
    <xf numFmtId="164" fontId="6" fillId="0" borderId="25" xfId="0" applyNumberFormat="1" applyFont="1" applyBorder="1" applyAlignment="1">
      <alignment horizontal="right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164" fontId="6" fillId="0" borderId="30" xfId="0" applyNumberFormat="1" applyFont="1" applyBorder="1" applyAlignment="1">
      <alignment horizontal="right" vertical="center" wrapText="1"/>
    </xf>
    <xf numFmtId="0" fontId="10" fillId="0" borderId="25" xfId="0" applyFont="1" applyBorder="1" applyAlignment="1">
      <alignment horizontal="center" vertical="center" wrapText="1"/>
    </xf>
    <xf numFmtId="164" fontId="6" fillId="0" borderId="14" xfId="0" applyNumberFormat="1" applyFont="1" applyBorder="1" applyAlignment="1">
      <alignment horizontal="right" vertical="center" wrapText="1"/>
    </xf>
    <xf numFmtId="0" fontId="11" fillId="0" borderId="3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164" fontId="6" fillId="0" borderId="35" xfId="0" applyNumberFormat="1" applyFont="1" applyBorder="1" applyAlignment="1">
      <alignment horizontal="right" vertical="center" wrapText="1" indent="1"/>
    </xf>
    <xf numFmtId="164" fontId="6" fillId="0" borderId="27" xfId="0" applyNumberFormat="1" applyFont="1" applyBorder="1" applyAlignment="1">
      <alignment horizontal="right" vertical="center" wrapText="1" indent="1"/>
    </xf>
    <xf numFmtId="0" fontId="11" fillId="0" borderId="23" xfId="0" applyFont="1" applyBorder="1" applyAlignment="1">
      <alignment horizontal="center" vertical="center" wrapText="1"/>
    </xf>
    <xf numFmtId="164" fontId="6" fillId="0" borderId="31" xfId="0" applyNumberFormat="1" applyFont="1" applyBorder="1" applyAlignment="1">
      <alignment horizontal="right" vertical="center" wrapText="1" inden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</cellXfs>
  <cellStyles count="3">
    <cellStyle name="Moeda" xfId="1" builtinId="4"/>
    <cellStyle name="Normal" xfId="0" builtinId="0"/>
    <cellStyle name="Vírgula 2 2" xfId="2" xr:uid="{00000000-0005-0000-0000-000002000000}"/>
  </cellStyles>
  <dxfs count="0"/>
  <tableStyles count="0" defaultTableStyle="TableStyleMedium2" defaultPivotStyle="PivotStyleLight16"/>
  <colors>
    <mruColors>
      <color rgb="FFFFFF99"/>
      <color rgb="FFFF9933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70"/>
  <sheetViews>
    <sheetView topLeftCell="A55" zoomScale="90" zoomScaleNormal="90" workbookViewId="0">
      <selection activeCell="N73" sqref="N73"/>
    </sheetView>
  </sheetViews>
  <sheetFormatPr defaultRowHeight="15" x14ac:dyDescent="0.2"/>
  <cols>
    <col min="1" max="1" width="0.85546875" style="1" customWidth="1"/>
    <col min="2" max="2" width="28.140625" style="2" customWidth="1"/>
    <col min="3" max="3" width="14.28515625" style="2" customWidth="1"/>
    <col min="4" max="4" width="10.5703125" style="2" customWidth="1"/>
    <col min="5" max="5" width="8.85546875" style="2" bestFit="1" customWidth="1"/>
    <col min="6" max="6" width="15.28515625" style="166" customWidth="1"/>
    <col min="7" max="7" width="15.42578125" style="167" customWidth="1"/>
    <col min="8" max="8" width="11.5703125" style="129" customWidth="1"/>
    <col min="9" max="9" width="6.85546875" style="48" customWidth="1"/>
    <col min="10" max="10" width="14" style="168" bestFit="1" customWidth="1"/>
    <col min="11" max="11" width="17.42578125" style="166" customWidth="1"/>
    <col min="12" max="12" width="12.42578125" style="129" customWidth="1"/>
    <col min="13" max="13" width="8.140625" style="48" customWidth="1"/>
    <col min="14" max="14" width="6.28515625" style="48" customWidth="1"/>
    <col min="15" max="15" width="16.28515625" style="100" customWidth="1"/>
    <col min="16" max="16" width="2.7109375" style="1" customWidth="1"/>
    <col min="17" max="17" width="15.140625" style="1" bestFit="1" customWidth="1"/>
    <col min="18" max="16384" width="9.140625" style="1"/>
  </cols>
  <sheetData>
    <row r="1" spans="2:19" ht="30" customHeight="1" thickBot="1" x14ac:dyDescent="0.3">
      <c r="Q1"/>
    </row>
    <row r="2" spans="2:19" s="169" customFormat="1" ht="21.75" customHeight="1" thickBot="1" x14ac:dyDescent="0.3">
      <c r="B2" s="213" t="s">
        <v>398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5"/>
      <c r="Q2"/>
    </row>
    <row r="3" spans="2:19" ht="19.5" customHeight="1" thickBot="1" x14ac:dyDescent="0.3">
      <c r="B3" s="198" t="s">
        <v>399</v>
      </c>
      <c r="C3" s="198" t="s">
        <v>3</v>
      </c>
      <c r="D3" s="198" t="s">
        <v>4</v>
      </c>
      <c r="E3" s="198" t="s">
        <v>71</v>
      </c>
      <c r="F3" s="241" t="s">
        <v>355</v>
      </c>
      <c r="G3" s="243" t="s">
        <v>356</v>
      </c>
      <c r="H3" s="237" t="s">
        <v>400</v>
      </c>
      <c r="I3" s="238"/>
      <c r="J3" s="238"/>
      <c r="K3" s="239"/>
      <c r="L3" s="217" t="s">
        <v>401</v>
      </c>
      <c r="M3" s="218"/>
      <c r="N3" s="218"/>
      <c r="O3" s="219"/>
      <c r="Q3"/>
      <c r="R3" s="10">
        <v>1</v>
      </c>
      <c r="S3" s="11"/>
    </row>
    <row r="4" spans="2:19" ht="22.5" customHeight="1" thickBot="1" x14ac:dyDescent="0.3">
      <c r="B4" s="216"/>
      <c r="C4" s="216"/>
      <c r="D4" s="216"/>
      <c r="E4" s="216"/>
      <c r="F4" s="242"/>
      <c r="G4" s="244"/>
      <c r="H4" s="220" t="s">
        <v>362</v>
      </c>
      <c r="I4" s="240"/>
      <c r="J4" s="170" t="s">
        <v>349</v>
      </c>
      <c r="K4" s="171" t="s">
        <v>363</v>
      </c>
      <c r="L4" s="220"/>
      <c r="M4" s="221"/>
      <c r="N4" s="221"/>
      <c r="O4" s="222"/>
      <c r="Q4"/>
      <c r="R4" s="12">
        <v>0.25800000000000001</v>
      </c>
      <c r="S4" s="13">
        <f>1+R4</f>
        <v>1.258</v>
      </c>
    </row>
    <row r="5" spans="2:19" ht="16.5" customHeight="1" thickBot="1" x14ac:dyDescent="0.3">
      <c r="B5" s="245" t="s">
        <v>1</v>
      </c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7"/>
      <c r="Q5"/>
    </row>
    <row r="6" spans="2:19" ht="24" x14ac:dyDescent="0.25">
      <c r="B6" s="198" t="s">
        <v>94</v>
      </c>
      <c r="C6" s="201" t="s">
        <v>330</v>
      </c>
      <c r="D6" s="248" t="s">
        <v>93</v>
      </c>
      <c r="E6" s="207" t="s">
        <v>72</v>
      </c>
      <c r="F6" s="195">
        <v>121.3</v>
      </c>
      <c r="G6" s="195">
        <f>F6*$R$3*$S$4</f>
        <v>152.59539999999998</v>
      </c>
      <c r="H6" s="173"/>
      <c r="J6" s="172" t="s">
        <v>349</v>
      </c>
      <c r="K6" s="174"/>
      <c r="L6" s="175" t="s">
        <v>5</v>
      </c>
      <c r="M6" s="176">
        <v>1</v>
      </c>
      <c r="N6" s="176"/>
      <c r="O6" s="177" t="s">
        <v>6</v>
      </c>
      <c r="Q6"/>
    </row>
    <row r="7" spans="2:19" x14ac:dyDescent="0.25">
      <c r="B7" s="199"/>
      <c r="C7" s="202"/>
      <c r="D7" s="249"/>
      <c r="E7" s="208"/>
      <c r="F7" s="196"/>
      <c r="G7" s="196"/>
      <c r="H7" s="178" t="s">
        <v>7</v>
      </c>
      <c r="I7" s="108">
        <v>60</v>
      </c>
      <c r="J7" s="179">
        <f>F6*I7</f>
        <v>7278</v>
      </c>
      <c r="K7" s="180">
        <f>I7*G6</f>
        <v>9155.7239999999983</v>
      </c>
      <c r="L7" s="178" t="s">
        <v>7</v>
      </c>
      <c r="M7" s="181">
        <f>I7*M6</f>
        <v>60</v>
      </c>
      <c r="N7" s="181"/>
      <c r="O7" s="182">
        <f>K7*M6</f>
        <v>9155.7239999999983</v>
      </c>
      <c r="Q7"/>
    </row>
    <row r="8" spans="2:19" ht="13.5" customHeight="1" thickBot="1" x14ac:dyDescent="0.3">
      <c r="B8" s="200"/>
      <c r="C8" s="203"/>
      <c r="D8" s="250"/>
      <c r="E8" s="209"/>
      <c r="F8" s="197"/>
      <c r="G8" s="197"/>
      <c r="H8" s="183" t="s">
        <v>8</v>
      </c>
      <c r="I8" s="157">
        <f>I7*12</f>
        <v>720</v>
      </c>
      <c r="J8" s="184">
        <f>F6*I8</f>
        <v>87336</v>
      </c>
      <c r="K8" s="185">
        <f>G6*I8</f>
        <v>109868.68799999999</v>
      </c>
      <c r="L8" s="183" t="s">
        <v>8</v>
      </c>
      <c r="M8" s="186">
        <f>I8*M6</f>
        <v>720</v>
      </c>
      <c r="N8" s="186"/>
      <c r="O8" s="187">
        <f>K8*M6</f>
        <v>109868.68799999999</v>
      </c>
      <c r="P8" s="1" t="s">
        <v>213</v>
      </c>
      <c r="Q8"/>
    </row>
    <row r="9" spans="2:19" ht="24" x14ac:dyDescent="0.25">
      <c r="B9" s="198" t="s">
        <v>96</v>
      </c>
      <c r="C9" s="201" t="s">
        <v>330</v>
      </c>
      <c r="D9" s="204" t="s">
        <v>95</v>
      </c>
      <c r="E9" s="207" t="s">
        <v>72</v>
      </c>
      <c r="F9" s="195">
        <v>107.34</v>
      </c>
      <c r="G9" s="195">
        <f t="shared" ref="G9" si="0">F9*$R$3*$S$4</f>
        <v>135.03372000000002</v>
      </c>
      <c r="H9" s="188"/>
      <c r="I9" s="189"/>
      <c r="J9" s="172" t="s">
        <v>349</v>
      </c>
      <c r="K9" s="174"/>
      <c r="L9" s="190" t="s">
        <v>5</v>
      </c>
      <c r="M9" s="191">
        <v>2</v>
      </c>
      <c r="N9" s="191"/>
      <c r="O9" s="177" t="s">
        <v>9</v>
      </c>
      <c r="Q9"/>
    </row>
    <row r="10" spans="2:19" ht="13.5" customHeight="1" x14ac:dyDescent="0.2">
      <c r="B10" s="199"/>
      <c r="C10" s="202"/>
      <c r="D10" s="205"/>
      <c r="E10" s="208"/>
      <c r="F10" s="196"/>
      <c r="G10" s="196"/>
      <c r="H10" s="178" t="s">
        <v>7</v>
      </c>
      <c r="I10" s="108">
        <v>120</v>
      </c>
      <c r="J10" s="179">
        <f>F9*I10</f>
        <v>12880.800000000001</v>
      </c>
      <c r="K10" s="180">
        <f>I10*G9</f>
        <v>16204.046400000003</v>
      </c>
      <c r="L10" s="178" t="s">
        <v>7</v>
      </c>
      <c r="M10" s="181">
        <f>I10*M9</f>
        <v>240</v>
      </c>
      <c r="N10" s="181"/>
      <c r="O10" s="182">
        <f>K10*M9</f>
        <v>32408.092800000006</v>
      </c>
    </row>
    <row r="11" spans="2:19" thickBot="1" x14ac:dyDescent="0.25">
      <c r="B11" s="200"/>
      <c r="C11" s="203"/>
      <c r="D11" s="206"/>
      <c r="E11" s="209"/>
      <c r="F11" s="197"/>
      <c r="G11" s="197"/>
      <c r="H11" s="183" t="s">
        <v>8</v>
      </c>
      <c r="I11" s="157">
        <f>I10*12</f>
        <v>1440</v>
      </c>
      <c r="J11" s="184">
        <f>F9*I11</f>
        <v>154569.60000000001</v>
      </c>
      <c r="K11" s="185">
        <f>G9*I11</f>
        <v>194448.55680000002</v>
      </c>
      <c r="L11" s="183" t="s">
        <v>8</v>
      </c>
      <c r="M11" s="186">
        <f>I11*M9</f>
        <v>2880</v>
      </c>
      <c r="N11" s="186"/>
      <c r="O11" s="187">
        <f>K11*M9</f>
        <v>388897.11360000004</v>
      </c>
      <c r="P11" s="1" t="s">
        <v>213</v>
      </c>
    </row>
    <row r="12" spans="2:19" ht="24" x14ac:dyDescent="0.2">
      <c r="B12" s="198" t="s">
        <v>98</v>
      </c>
      <c r="C12" s="201" t="s">
        <v>330</v>
      </c>
      <c r="D12" s="204" t="s">
        <v>97</v>
      </c>
      <c r="E12" s="207" t="s">
        <v>72</v>
      </c>
      <c r="F12" s="195">
        <v>93.37</v>
      </c>
      <c r="G12" s="195">
        <f t="shared" ref="G12" si="1">F12*$R$3*$S$4</f>
        <v>117.45946000000001</v>
      </c>
      <c r="H12" s="188"/>
      <c r="I12" s="189"/>
      <c r="J12" s="172" t="s">
        <v>349</v>
      </c>
      <c r="K12" s="174"/>
      <c r="L12" s="190" t="s">
        <v>5</v>
      </c>
      <c r="M12" s="191">
        <v>2</v>
      </c>
      <c r="N12" s="191"/>
      <c r="O12" s="177" t="s">
        <v>9</v>
      </c>
    </row>
    <row r="13" spans="2:19" ht="13.5" customHeight="1" x14ac:dyDescent="0.2">
      <c r="B13" s="199"/>
      <c r="C13" s="202"/>
      <c r="D13" s="205"/>
      <c r="E13" s="208"/>
      <c r="F13" s="196"/>
      <c r="G13" s="196"/>
      <c r="H13" s="178" t="s">
        <v>7</v>
      </c>
      <c r="I13" s="108">
        <v>240</v>
      </c>
      <c r="J13" s="179">
        <f>F12*I13</f>
        <v>22408.800000000003</v>
      </c>
      <c r="K13" s="180">
        <f>I13*G12</f>
        <v>28190.270400000001</v>
      </c>
      <c r="L13" s="178" t="s">
        <v>7</v>
      </c>
      <c r="M13" s="181">
        <f>I13*M12</f>
        <v>480</v>
      </c>
      <c r="N13" s="181"/>
      <c r="O13" s="182">
        <f>K13*M12</f>
        <v>56380.540800000002</v>
      </c>
    </row>
    <row r="14" spans="2:19" ht="13.5" customHeight="1" thickBot="1" x14ac:dyDescent="0.25">
      <c r="B14" s="200"/>
      <c r="C14" s="203"/>
      <c r="D14" s="206"/>
      <c r="E14" s="209"/>
      <c r="F14" s="197"/>
      <c r="G14" s="197"/>
      <c r="H14" s="183" t="s">
        <v>8</v>
      </c>
      <c r="I14" s="157">
        <f>I13*12</f>
        <v>2880</v>
      </c>
      <c r="J14" s="184">
        <f>F12*I14</f>
        <v>268905.60000000003</v>
      </c>
      <c r="K14" s="185">
        <f>G12*I14</f>
        <v>338283.24480000004</v>
      </c>
      <c r="L14" s="183" t="s">
        <v>8</v>
      </c>
      <c r="M14" s="186">
        <f>I14*M12</f>
        <v>5760</v>
      </c>
      <c r="N14" s="186"/>
      <c r="O14" s="187">
        <f>K14*M12</f>
        <v>676566.48960000009</v>
      </c>
      <c r="P14" s="1" t="s">
        <v>213</v>
      </c>
    </row>
    <row r="15" spans="2:19" ht="24" x14ac:dyDescent="0.2">
      <c r="B15" s="198" t="s">
        <v>341</v>
      </c>
      <c r="C15" s="201" t="s">
        <v>329</v>
      </c>
      <c r="D15" s="204">
        <v>101373</v>
      </c>
      <c r="E15" s="207" t="s">
        <v>72</v>
      </c>
      <c r="F15" s="210">
        <v>161.07</v>
      </c>
      <c r="G15" s="195">
        <f t="shared" ref="G15" si="2">F15*$R$3*$S$4</f>
        <v>202.62606</v>
      </c>
      <c r="H15" s="188"/>
      <c r="I15" s="189"/>
      <c r="J15" s="172" t="s">
        <v>349</v>
      </c>
      <c r="K15" s="174"/>
      <c r="L15" s="190" t="s">
        <v>5</v>
      </c>
      <c r="M15" s="191">
        <v>2</v>
      </c>
      <c r="N15" s="191"/>
      <c r="O15" s="177" t="s">
        <v>6</v>
      </c>
    </row>
    <row r="16" spans="2:19" ht="13.5" customHeight="1" x14ac:dyDescent="0.2">
      <c r="B16" s="199"/>
      <c r="C16" s="202"/>
      <c r="D16" s="205"/>
      <c r="E16" s="208"/>
      <c r="F16" s="211"/>
      <c r="G16" s="196"/>
      <c r="H16" s="178" t="s">
        <v>7</v>
      </c>
      <c r="I16" s="108">
        <v>120</v>
      </c>
      <c r="J16" s="179">
        <f>F15*I16</f>
        <v>19328.399999999998</v>
      </c>
      <c r="K16" s="180">
        <f>I16*G15</f>
        <v>24315.127199999999</v>
      </c>
      <c r="L16" s="178" t="s">
        <v>7</v>
      </c>
      <c r="M16" s="181">
        <f>I16*M15</f>
        <v>240</v>
      </c>
      <c r="N16" s="181"/>
      <c r="O16" s="182">
        <f>K16*M15</f>
        <v>48630.254399999998</v>
      </c>
    </row>
    <row r="17" spans="2:17" ht="13.5" customHeight="1" thickBot="1" x14ac:dyDescent="0.25">
      <c r="B17" s="200"/>
      <c r="C17" s="203"/>
      <c r="D17" s="206"/>
      <c r="E17" s="209"/>
      <c r="F17" s="212"/>
      <c r="G17" s="197"/>
      <c r="H17" s="183" t="s">
        <v>8</v>
      </c>
      <c r="I17" s="157">
        <f>I16*12</f>
        <v>1440</v>
      </c>
      <c r="J17" s="184">
        <f>F15*I17</f>
        <v>231940.8</v>
      </c>
      <c r="K17" s="185">
        <f>G15*I17</f>
        <v>291781.52639999997</v>
      </c>
      <c r="L17" s="183" t="s">
        <v>8</v>
      </c>
      <c r="M17" s="186">
        <f>I17*M15</f>
        <v>2880</v>
      </c>
      <c r="N17" s="186"/>
      <c r="O17" s="187">
        <f>K17*M15</f>
        <v>583563.05279999995</v>
      </c>
      <c r="P17" s="1" t="s">
        <v>213</v>
      </c>
    </row>
    <row r="18" spans="2:17" ht="24" x14ac:dyDescent="0.2">
      <c r="B18" s="198" t="s">
        <v>342</v>
      </c>
      <c r="C18" s="201" t="s">
        <v>329</v>
      </c>
      <c r="D18" s="204">
        <v>100306</v>
      </c>
      <c r="E18" s="207" t="s">
        <v>72</v>
      </c>
      <c r="F18" s="210">
        <v>117.96</v>
      </c>
      <c r="G18" s="195">
        <f t="shared" ref="G18" si="3">F18*$R$3*$S$4</f>
        <v>148.39367999999999</v>
      </c>
      <c r="H18" s="188"/>
      <c r="I18" s="189"/>
      <c r="J18" s="172" t="s">
        <v>349</v>
      </c>
      <c r="K18" s="174"/>
      <c r="L18" s="190" t="s">
        <v>5</v>
      </c>
      <c r="M18" s="191">
        <v>2</v>
      </c>
      <c r="N18" s="191"/>
      <c r="O18" s="177" t="s">
        <v>9</v>
      </c>
    </row>
    <row r="19" spans="2:17" ht="13.5" customHeight="1" x14ac:dyDescent="0.2">
      <c r="B19" s="199"/>
      <c r="C19" s="202"/>
      <c r="D19" s="205"/>
      <c r="E19" s="208"/>
      <c r="F19" s="211"/>
      <c r="G19" s="196"/>
      <c r="H19" s="178" t="s">
        <v>7</v>
      </c>
      <c r="I19" s="108">
        <v>240</v>
      </c>
      <c r="J19" s="179">
        <f>F18*I19</f>
        <v>28310.399999999998</v>
      </c>
      <c r="K19" s="180">
        <f>I19*G18</f>
        <v>35614.483199999995</v>
      </c>
      <c r="L19" s="178" t="s">
        <v>7</v>
      </c>
      <c r="M19" s="181">
        <f>I19*M18</f>
        <v>480</v>
      </c>
      <c r="N19" s="181"/>
      <c r="O19" s="182">
        <f>K19*M18</f>
        <v>71228.96639999999</v>
      </c>
    </row>
    <row r="20" spans="2:17" ht="13.5" customHeight="1" thickBot="1" x14ac:dyDescent="0.25">
      <c r="B20" s="200"/>
      <c r="C20" s="203"/>
      <c r="D20" s="206"/>
      <c r="E20" s="209"/>
      <c r="F20" s="212"/>
      <c r="G20" s="197"/>
      <c r="H20" s="183" t="s">
        <v>8</v>
      </c>
      <c r="I20" s="157">
        <f>I19*12</f>
        <v>2880</v>
      </c>
      <c r="J20" s="184">
        <f>F18*I20</f>
        <v>339724.79999999999</v>
      </c>
      <c r="K20" s="185">
        <f>G18*I20</f>
        <v>427373.79839999997</v>
      </c>
      <c r="L20" s="183" t="s">
        <v>8</v>
      </c>
      <c r="M20" s="186">
        <f>I20*M18</f>
        <v>5760</v>
      </c>
      <c r="N20" s="186"/>
      <c r="O20" s="187">
        <f>K20*M18</f>
        <v>854747.59679999994</v>
      </c>
      <c r="P20" s="1" t="s">
        <v>213</v>
      </c>
    </row>
    <row r="21" spans="2:17" ht="24" x14ac:dyDescent="0.2">
      <c r="B21" s="198" t="s">
        <v>343</v>
      </c>
      <c r="C21" s="201" t="s">
        <v>329</v>
      </c>
      <c r="D21" s="204">
        <v>100305</v>
      </c>
      <c r="E21" s="207" t="s">
        <v>72</v>
      </c>
      <c r="F21" s="210">
        <v>104.73</v>
      </c>
      <c r="G21" s="195">
        <f t="shared" ref="G21" si="4">F21*$R$3*$S$4</f>
        <v>131.75033999999999</v>
      </c>
      <c r="H21" s="188"/>
      <c r="I21" s="189"/>
      <c r="J21" s="172" t="s">
        <v>349</v>
      </c>
      <c r="K21" s="174"/>
      <c r="L21" s="190" t="s">
        <v>5</v>
      </c>
      <c r="M21" s="191">
        <v>3</v>
      </c>
      <c r="N21" s="191"/>
      <c r="O21" s="177" t="s">
        <v>6</v>
      </c>
    </row>
    <row r="22" spans="2:17" ht="13.5" customHeight="1" x14ac:dyDescent="0.2">
      <c r="B22" s="199"/>
      <c r="C22" s="202"/>
      <c r="D22" s="205"/>
      <c r="E22" s="208"/>
      <c r="F22" s="211"/>
      <c r="G22" s="196"/>
      <c r="H22" s="178" t="s">
        <v>7</v>
      </c>
      <c r="I22" s="108">
        <v>480</v>
      </c>
      <c r="J22" s="179">
        <f>F21*I22</f>
        <v>50270.400000000001</v>
      </c>
      <c r="K22" s="180">
        <f>I22*G21</f>
        <v>63240.163199999995</v>
      </c>
      <c r="L22" s="178" t="s">
        <v>7</v>
      </c>
      <c r="M22" s="181">
        <f>I22*M21</f>
        <v>1440</v>
      </c>
      <c r="N22" s="181"/>
      <c r="O22" s="182">
        <f>K22*M21</f>
        <v>189720.48959999997</v>
      </c>
    </row>
    <row r="23" spans="2:17" ht="13.5" customHeight="1" thickBot="1" x14ac:dyDescent="0.25">
      <c r="B23" s="200"/>
      <c r="C23" s="203"/>
      <c r="D23" s="206"/>
      <c r="E23" s="209"/>
      <c r="F23" s="212"/>
      <c r="G23" s="197"/>
      <c r="H23" s="183" t="s">
        <v>8</v>
      </c>
      <c r="I23" s="157">
        <f>I22*12</f>
        <v>5760</v>
      </c>
      <c r="J23" s="184">
        <f>F21*I23</f>
        <v>603244.80000000005</v>
      </c>
      <c r="K23" s="185">
        <f>G21*I23</f>
        <v>758881.9584</v>
      </c>
      <c r="L23" s="183" t="s">
        <v>8</v>
      </c>
      <c r="M23" s="186">
        <f>I23*M21</f>
        <v>17280</v>
      </c>
      <c r="N23" s="186"/>
      <c r="O23" s="187">
        <f>K23*M21</f>
        <v>2276645.8752000001</v>
      </c>
      <c r="P23" s="1" t="s">
        <v>213</v>
      </c>
    </row>
    <row r="24" spans="2:17" ht="24" x14ac:dyDescent="0.25">
      <c r="B24" s="198" t="s">
        <v>88</v>
      </c>
      <c r="C24" s="201" t="s">
        <v>330</v>
      </c>
      <c r="D24" s="204" t="s">
        <v>87</v>
      </c>
      <c r="E24" s="207" t="s">
        <v>72</v>
      </c>
      <c r="F24" s="195">
        <v>121.3</v>
      </c>
      <c r="G24" s="195">
        <f t="shared" ref="G24" si="5">F24*$R$3*$S$4</f>
        <v>152.59539999999998</v>
      </c>
      <c r="H24" s="192"/>
      <c r="I24" s="189"/>
      <c r="J24" s="172" t="s">
        <v>349</v>
      </c>
      <c r="K24" s="174"/>
      <c r="L24" s="149" t="s">
        <v>5</v>
      </c>
      <c r="M24" s="191">
        <v>2</v>
      </c>
      <c r="N24" s="191"/>
      <c r="O24" s="151" t="s">
        <v>9</v>
      </c>
      <c r="Q24"/>
    </row>
    <row r="25" spans="2:17" ht="13.5" customHeight="1" x14ac:dyDescent="0.25">
      <c r="B25" s="199"/>
      <c r="C25" s="202"/>
      <c r="D25" s="205"/>
      <c r="E25" s="208"/>
      <c r="F25" s="196"/>
      <c r="G25" s="196"/>
      <c r="H25" s="154" t="s">
        <v>7</v>
      </c>
      <c r="I25" s="108">
        <v>120</v>
      </c>
      <c r="J25" s="179">
        <f>F24*I25</f>
        <v>14556</v>
      </c>
      <c r="K25" s="180">
        <f>I25*G24</f>
        <v>18311.447999999997</v>
      </c>
      <c r="L25" s="154" t="s">
        <v>7</v>
      </c>
      <c r="M25" s="181">
        <f>I25*M24</f>
        <v>240</v>
      </c>
      <c r="N25" s="181"/>
      <c r="O25" s="182">
        <f>K25*M24</f>
        <v>36622.895999999993</v>
      </c>
      <c r="Q25"/>
    </row>
    <row r="26" spans="2:17" ht="13.5" customHeight="1" thickBot="1" x14ac:dyDescent="0.3">
      <c r="B26" s="200"/>
      <c r="C26" s="203"/>
      <c r="D26" s="206"/>
      <c r="E26" s="209"/>
      <c r="F26" s="197"/>
      <c r="G26" s="197"/>
      <c r="H26" s="159" t="s">
        <v>8</v>
      </c>
      <c r="I26" s="157">
        <f>I25*12</f>
        <v>1440</v>
      </c>
      <c r="J26" s="184">
        <f>F24*I26</f>
        <v>174672</v>
      </c>
      <c r="K26" s="185">
        <f>G24*I26</f>
        <v>219737.37599999999</v>
      </c>
      <c r="L26" s="159" t="s">
        <v>8</v>
      </c>
      <c r="M26" s="186">
        <f>I26*M24</f>
        <v>2880</v>
      </c>
      <c r="N26" s="186"/>
      <c r="O26" s="187">
        <f>K26*M24</f>
        <v>439474.75199999998</v>
      </c>
      <c r="P26" s="1" t="s">
        <v>213</v>
      </c>
      <c r="Q26"/>
    </row>
    <row r="27" spans="2:17" ht="24" x14ac:dyDescent="0.25">
      <c r="B27" s="198" t="s">
        <v>90</v>
      </c>
      <c r="C27" s="201" t="s">
        <v>330</v>
      </c>
      <c r="D27" s="204" t="s">
        <v>89</v>
      </c>
      <c r="E27" s="207" t="s">
        <v>72</v>
      </c>
      <c r="F27" s="195">
        <v>107.34</v>
      </c>
      <c r="G27" s="195">
        <f t="shared" ref="G27" si="6">F27*$R$3*$S$4</f>
        <v>135.03372000000002</v>
      </c>
      <c r="H27" s="192"/>
      <c r="I27" s="189"/>
      <c r="J27" s="172" t="s">
        <v>349</v>
      </c>
      <c r="K27" s="174"/>
      <c r="L27" s="149" t="s">
        <v>5</v>
      </c>
      <c r="M27" s="191">
        <v>4</v>
      </c>
      <c r="N27" s="191"/>
      <c r="O27" s="151" t="s">
        <v>9</v>
      </c>
      <c r="Q27"/>
    </row>
    <row r="28" spans="2:17" x14ac:dyDescent="0.25">
      <c r="B28" s="199"/>
      <c r="C28" s="202"/>
      <c r="D28" s="205"/>
      <c r="E28" s="208"/>
      <c r="F28" s="196"/>
      <c r="G28" s="196"/>
      <c r="H28" s="154" t="s">
        <v>7</v>
      </c>
      <c r="I28" s="108">
        <v>240</v>
      </c>
      <c r="J28" s="179">
        <f>F27*I28</f>
        <v>25761.600000000002</v>
      </c>
      <c r="K28" s="180">
        <f>I28*G27</f>
        <v>32408.092800000006</v>
      </c>
      <c r="L28" s="154" t="s">
        <v>7</v>
      </c>
      <c r="M28" s="181">
        <f>I28*M27</f>
        <v>960</v>
      </c>
      <c r="N28" s="181"/>
      <c r="O28" s="182">
        <f>K28*M27</f>
        <v>129632.37120000002</v>
      </c>
      <c r="Q28"/>
    </row>
    <row r="29" spans="2:17" ht="13.5" customHeight="1" thickBot="1" x14ac:dyDescent="0.3">
      <c r="B29" s="200"/>
      <c r="C29" s="203"/>
      <c r="D29" s="206"/>
      <c r="E29" s="209"/>
      <c r="F29" s="197"/>
      <c r="G29" s="197"/>
      <c r="H29" s="159" t="s">
        <v>8</v>
      </c>
      <c r="I29" s="157">
        <f>I28*12</f>
        <v>2880</v>
      </c>
      <c r="J29" s="184">
        <f>F27*I29</f>
        <v>309139.20000000001</v>
      </c>
      <c r="K29" s="185">
        <f>G27*I29</f>
        <v>388897.11360000004</v>
      </c>
      <c r="L29" s="159" t="s">
        <v>8</v>
      </c>
      <c r="M29" s="186">
        <f>I29*M27</f>
        <v>11520</v>
      </c>
      <c r="N29" s="186"/>
      <c r="O29" s="187">
        <f>K29*M27</f>
        <v>1555588.4544000002</v>
      </c>
      <c r="P29" s="1" t="s">
        <v>213</v>
      </c>
      <c r="Q29"/>
    </row>
    <row r="30" spans="2:17" ht="24" x14ac:dyDescent="0.25">
      <c r="B30" s="198" t="s">
        <v>92</v>
      </c>
      <c r="C30" s="201" t="s">
        <v>330</v>
      </c>
      <c r="D30" s="204" t="s">
        <v>91</v>
      </c>
      <c r="E30" s="207" t="s">
        <v>72</v>
      </c>
      <c r="F30" s="195">
        <v>93.37</v>
      </c>
      <c r="G30" s="195">
        <f t="shared" ref="G30" si="7">F30*$R$3*$S$4</f>
        <v>117.45946000000001</v>
      </c>
      <c r="H30" s="192"/>
      <c r="I30" s="189"/>
      <c r="J30" s="172" t="s">
        <v>349</v>
      </c>
      <c r="K30" s="174"/>
      <c r="L30" s="149" t="s">
        <v>5</v>
      </c>
      <c r="M30" s="191">
        <v>4</v>
      </c>
      <c r="N30" s="191"/>
      <c r="O30" s="151" t="s">
        <v>9</v>
      </c>
      <c r="Q30"/>
    </row>
    <row r="31" spans="2:17" ht="13.5" customHeight="1" x14ac:dyDescent="0.25">
      <c r="B31" s="199"/>
      <c r="C31" s="202"/>
      <c r="D31" s="205"/>
      <c r="E31" s="208"/>
      <c r="F31" s="196"/>
      <c r="G31" s="196"/>
      <c r="H31" s="154" t="s">
        <v>7</v>
      </c>
      <c r="I31" s="108">
        <v>240</v>
      </c>
      <c r="J31" s="179">
        <f>F30*I31</f>
        <v>22408.800000000003</v>
      </c>
      <c r="K31" s="180">
        <f>I31*G30</f>
        <v>28190.270400000001</v>
      </c>
      <c r="L31" s="154" t="s">
        <v>7</v>
      </c>
      <c r="M31" s="181">
        <f>I31*M30</f>
        <v>960</v>
      </c>
      <c r="N31" s="181"/>
      <c r="O31" s="182">
        <f>K31*M30</f>
        <v>112761.0816</v>
      </c>
      <c r="Q31"/>
    </row>
    <row r="32" spans="2:17" ht="13.5" customHeight="1" thickBot="1" x14ac:dyDescent="0.3">
      <c r="B32" s="200"/>
      <c r="C32" s="203"/>
      <c r="D32" s="206"/>
      <c r="E32" s="209"/>
      <c r="F32" s="197"/>
      <c r="G32" s="197"/>
      <c r="H32" s="159" t="s">
        <v>8</v>
      </c>
      <c r="I32" s="157">
        <f>I31*12</f>
        <v>2880</v>
      </c>
      <c r="J32" s="184">
        <f>F30*I32</f>
        <v>268905.60000000003</v>
      </c>
      <c r="K32" s="185">
        <f>G30*I32</f>
        <v>338283.24480000004</v>
      </c>
      <c r="L32" s="159" t="s">
        <v>8</v>
      </c>
      <c r="M32" s="186">
        <f>I32*M30</f>
        <v>11520</v>
      </c>
      <c r="N32" s="186"/>
      <c r="O32" s="187">
        <f>K32*M30</f>
        <v>1353132.9792000002</v>
      </c>
      <c r="P32" s="1" t="s">
        <v>213</v>
      </c>
      <c r="Q32"/>
    </row>
    <row r="33" spans="2:18" ht="24" x14ac:dyDescent="0.2">
      <c r="B33" s="198" t="s">
        <v>84</v>
      </c>
      <c r="C33" s="201" t="s">
        <v>330</v>
      </c>
      <c r="D33" s="204" t="s">
        <v>83</v>
      </c>
      <c r="E33" s="207" t="s">
        <v>72</v>
      </c>
      <c r="F33" s="195">
        <v>149.22999999999999</v>
      </c>
      <c r="G33" s="195">
        <f t="shared" ref="G33" si="8">F33*$R$3*$S$4</f>
        <v>187.73133999999999</v>
      </c>
      <c r="H33" s="188"/>
      <c r="I33" s="189"/>
      <c r="J33" s="172" t="s">
        <v>349</v>
      </c>
      <c r="K33" s="174"/>
      <c r="L33" s="190" t="s">
        <v>5</v>
      </c>
      <c r="M33" s="191">
        <v>1</v>
      </c>
      <c r="N33" s="191"/>
      <c r="O33" s="177" t="s">
        <v>6</v>
      </c>
    </row>
    <row r="34" spans="2:18" ht="13.5" customHeight="1" x14ac:dyDescent="0.2">
      <c r="B34" s="199"/>
      <c r="C34" s="202"/>
      <c r="D34" s="205"/>
      <c r="E34" s="208"/>
      <c r="F34" s="196"/>
      <c r="G34" s="196"/>
      <c r="H34" s="178" t="s">
        <v>7</v>
      </c>
      <c r="I34" s="108">
        <v>240</v>
      </c>
      <c r="J34" s="179">
        <f>F33*I34</f>
        <v>35815.199999999997</v>
      </c>
      <c r="K34" s="180">
        <f>I34*G33</f>
        <v>45055.5216</v>
      </c>
      <c r="L34" s="178" t="s">
        <v>7</v>
      </c>
      <c r="M34" s="181">
        <f>I34*M33</f>
        <v>240</v>
      </c>
      <c r="N34" s="181"/>
      <c r="O34" s="182">
        <f>K34*M33</f>
        <v>45055.5216</v>
      </c>
    </row>
    <row r="35" spans="2:18" ht="13.5" customHeight="1" thickBot="1" x14ac:dyDescent="0.25">
      <c r="B35" s="200"/>
      <c r="C35" s="203"/>
      <c r="D35" s="206"/>
      <c r="E35" s="209"/>
      <c r="F35" s="197"/>
      <c r="G35" s="197"/>
      <c r="H35" s="183" t="s">
        <v>8</v>
      </c>
      <c r="I35" s="157">
        <f>I34*12</f>
        <v>2880</v>
      </c>
      <c r="J35" s="184">
        <f>F33*I35</f>
        <v>429782.39999999997</v>
      </c>
      <c r="K35" s="185">
        <f>G33*I35</f>
        <v>540666.25919999997</v>
      </c>
      <c r="L35" s="183" t="s">
        <v>8</v>
      </c>
      <c r="M35" s="186">
        <f>I35*M33</f>
        <v>2880</v>
      </c>
      <c r="N35" s="186"/>
      <c r="O35" s="187">
        <f>K35*M33</f>
        <v>540666.25919999997</v>
      </c>
      <c r="P35" s="1" t="s">
        <v>213</v>
      </c>
    </row>
    <row r="36" spans="2:18" ht="24" x14ac:dyDescent="0.2">
      <c r="B36" s="198" t="s">
        <v>86</v>
      </c>
      <c r="C36" s="201" t="s">
        <v>330</v>
      </c>
      <c r="D36" s="204" t="s">
        <v>85</v>
      </c>
      <c r="E36" s="207" t="s">
        <v>72</v>
      </c>
      <c r="F36" s="195">
        <v>135.26</v>
      </c>
      <c r="G36" s="195">
        <f t="shared" ref="G36" si="9">F36*$R$3*$S$4</f>
        <v>170.15707999999998</v>
      </c>
      <c r="H36" s="188"/>
      <c r="I36" s="189"/>
      <c r="J36" s="172" t="s">
        <v>349</v>
      </c>
      <c r="K36" s="174"/>
      <c r="L36" s="190" t="s">
        <v>5</v>
      </c>
      <c r="M36" s="191">
        <v>1</v>
      </c>
      <c r="N36" s="191"/>
      <c r="O36" s="177" t="s">
        <v>10</v>
      </c>
      <c r="R36" s="165"/>
    </row>
    <row r="37" spans="2:18" ht="13.5" customHeight="1" x14ac:dyDescent="0.2">
      <c r="B37" s="199"/>
      <c r="C37" s="202"/>
      <c r="D37" s="205"/>
      <c r="E37" s="208"/>
      <c r="F37" s="196"/>
      <c r="G37" s="196"/>
      <c r="H37" s="178" t="s">
        <v>7</v>
      </c>
      <c r="I37" s="108">
        <v>240</v>
      </c>
      <c r="J37" s="179">
        <f>F36*I37</f>
        <v>32462.399999999998</v>
      </c>
      <c r="K37" s="180">
        <f>I37*G36</f>
        <v>40837.699199999995</v>
      </c>
      <c r="L37" s="178" t="s">
        <v>7</v>
      </c>
      <c r="M37" s="181">
        <f>I37*M36</f>
        <v>240</v>
      </c>
      <c r="N37" s="181"/>
      <c r="O37" s="182">
        <f>K37*M36</f>
        <v>40837.699199999995</v>
      </c>
    </row>
    <row r="38" spans="2:18" ht="13.5" customHeight="1" thickBot="1" x14ac:dyDescent="0.25">
      <c r="B38" s="200"/>
      <c r="C38" s="203"/>
      <c r="D38" s="206"/>
      <c r="E38" s="209"/>
      <c r="F38" s="197"/>
      <c r="G38" s="197"/>
      <c r="H38" s="183" t="s">
        <v>8</v>
      </c>
      <c r="I38" s="157">
        <f>I37*12</f>
        <v>2880</v>
      </c>
      <c r="J38" s="184">
        <f>F36*I38</f>
        <v>389548.79999999999</v>
      </c>
      <c r="K38" s="185">
        <f>G36*I38</f>
        <v>490052.39039999992</v>
      </c>
      <c r="L38" s="183" t="s">
        <v>8</v>
      </c>
      <c r="M38" s="186">
        <f>I38*M36</f>
        <v>2880</v>
      </c>
      <c r="N38" s="186"/>
      <c r="O38" s="187">
        <f>K38*M36</f>
        <v>490052.39039999992</v>
      </c>
      <c r="P38" s="1" t="s">
        <v>213</v>
      </c>
    </row>
    <row r="39" spans="2:18" ht="24" x14ac:dyDescent="0.2">
      <c r="B39" s="198" t="s">
        <v>225</v>
      </c>
      <c r="C39" s="201" t="s">
        <v>224</v>
      </c>
      <c r="D39" s="204" t="s">
        <v>227</v>
      </c>
      <c r="E39" s="207" t="s">
        <v>72</v>
      </c>
      <c r="F39" s="195">
        <v>142.76</v>
      </c>
      <c r="G39" s="195">
        <f t="shared" ref="G39" si="10">F39*$R$3*$S$4</f>
        <v>179.59207999999998</v>
      </c>
      <c r="H39" s="188"/>
      <c r="I39" s="189"/>
      <c r="J39" s="172" t="s">
        <v>349</v>
      </c>
      <c r="K39" s="174" t="s">
        <v>350</v>
      </c>
      <c r="L39" s="190" t="s">
        <v>5</v>
      </c>
      <c r="M39" s="191">
        <v>2</v>
      </c>
      <c r="N39" s="191"/>
      <c r="O39" s="177" t="s">
        <v>9</v>
      </c>
      <c r="Q39" s="2"/>
    </row>
    <row r="40" spans="2:18" ht="13.5" customHeight="1" x14ac:dyDescent="0.2">
      <c r="B40" s="199"/>
      <c r="C40" s="202"/>
      <c r="D40" s="205"/>
      <c r="E40" s="208"/>
      <c r="F40" s="196"/>
      <c r="G40" s="196"/>
      <c r="H40" s="178" t="s">
        <v>7</v>
      </c>
      <c r="I40" s="108">
        <v>60</v>
      </c>
      <c r="J40" s="179">
        <f>F39*I40</f>
        <v>8565.5999999999985</v>
      </c>
      <c r="K40" s="180">
        <f>I40*G39</f>
        <v>10775.524799999999</v>
      </c>
      <c r="L40" s="178" t="s">
        <v>7</v>
      </c>
      <c r="M40" s="181">
        <f>I40*M39</f>
        <v>120</v>
      </c>
      <c r="N40" s="181"/>
      <c r="O40" s="182">
        <f>K40*M39</f>
        <v>21551.049599999998</v>
      </c>
      <c r="Q40" s="2"/>
    </row>
    <row r="41" spans="2:18" ht="13.5" customHeight="1" thickBot="1" x14ac:dyDescent="0.25">
      <c r="B41" s="200"/>
      <c r="C41" s="203"/>
      <c r="D41" s="206"/>
      <c r="E41" s="209"/>
      <c r="F41" s="197"/>
      <c r="G41" s="197"/>
      <c r="H41" s="183" t="s">
        <v>8</v>
      </c>
      <c r="I41" s="157">
        <f>I40*12</f>
        <v>720</v>
      </c>
      <c r="J41" s="184">
        <f>F39*I41</f>
        <v>102787.2</v>
      </c>
      <c r="K41" s="185">
        <f>G39*I41</f>
        <v>129306.29759999999</v>
      </c>
      <c r="L41" s="183" t="s">
        <v>8</v>
      </c>
      <c r="M41" s="186">
        <f>I41*M39</f>
        <v>1440</v>
      </c>
      <c r="N41" s="186"/>
      <c r="O41" s="187">
        <f>K41*M39</f>
        <v>258612.59519999998</v>
      </c>
      <c r="P41" s="1" t="s">
        <v>213</v>
      </c>
      <c r="Q41" s="2"/>
    </row>
    <row r="42" spans="2:18" ht="24" x14ac:dyDescent="0.2">
      <c r="B42" s="198" t="s">
        <v>228</v>
      </c>
      <c r="C42" s="201" t="s">
        <v>224</v>
      </c>
      <c r="D42" s="204" t="s">
        <v>226</v>
      </c>
      <c r="E42" s="207" t="s">
        <v>72</v>
      </c>
      <c r="F42" s="195">
        <v>110.23</v>
      </c>
      <c r="G42" s="195">
        <f t="shared" ref="G42" si="11">F42*$R$3*$S$4</f>
        <v>138.66934000000001</v>
      </c>
      <c r="H42" s="188"/>
      <c r="I42" s="189"/>
      <c r="J42" s="172" t="s">
        <v>349</v>
      </c>
      <c r="K42" s="174"/>
      <c r="L42" s="190" t="s">
        <v>5</v>
      </c>
      <c r="M42" s="191">
        <v>2</v>
      </c>
      <c r="N42" s="191"/>
      <c r="O42" s="177" t="s">
        <v>9</v>
      </c>
      <c r="Q42" s="2"/>
    </row>
    <row r="43" spans="2:18" ht="13.5" customHeight="1" x14ac:dyDescent="0.2">
      <c r="B43" s="199"/>
      <c r="C43" s="202"/>
      <c r="D43" s="205"/>
      <c r="E43" s="208"/>
      <c r="F43" s="196"/>
      <c r="G43" s="196"/>
      <c r="H43" s="178" t="s">
        <v>7</v>
      </c>
      <c r="I43" s="108">
        <v>120</v>
      </c>
      <c r="J43" s="179">
        <f>F42*I43</f>
        <v>13227.6</v>
      </c>
      <c r="K43" s="180">
        <f>I43*G42</f>
        <v>16640.320800000001</v>
      </c>
      <c r="L43" s="178" t="s">
        <v>7</v>
      </c>
      <c r="M43" s="181">
        <f>I43*M42</f>
        <v>240</v>
      </c>
      <c r="N43" s="181"/>
      <c r="O43" s="182">
        <f>K43*M42</f>
        <v>33280.641600000003</v>
      </c>
      <c r="Q43" s="2"/>
    </row>
    <row r="44" spans="2:18" ht="13.5" customHeight="1" thickBot="1" x14ac:dyDescent="0.25">
      <c r="B44" s="200"/>
      <c r="C44" s="203"/>
      <c r="D44" s="206"/>
      <c r="E44" s="209"/>
      <c r="F44" s="197"/>
      <c r="G44" s="197"/>
      <c r="H44" s="183" t="s">
        <v>8</v>
      </c>
      <c r="I44" s="157">
        <f>I43*12</f>
        <v>1440</v>
      </c>
      <c r="J44" s="184">
        <f>F42*I44</f>
        <v>158731.20000000001</v>
      </c>
      <c r="K44" s="185">
        <f>G42*I44</f>
        <v>199683.84960000002</v>
      </c>
      <c r="L44" s="183" t="s">
        <v>8</v>
      </c>
      <c r="M44" s="186">
        <f>I44*M42</f>
        <v>2880</v>
      </c>
      <c r="N44" s="186"/>
      <c r="O44" s="187">
        <f>K44*M42</f>
        <v>399367.69920000003</v>
      </c>
      <c r="P44" s="1" t="s">
        <v>213</v>
      </c>
      <c r="Q44" s="2"/>
    </row>
    <row r="45" spans="2:18" ht="24" x14ac:dyDescent="0.2">
      <c r="B45" s="198" t="s">
        <v>344</v>
      </c>
      <c r="C45" s="201" t="s">
        <v>224</v>
      </c>
      <c r="D45" s="204" t="s">
        <v>347</v>
      </c>
      <c r="E45" s="207" t="s">
        <v>72</v>
      </c>
      <c r="F45" s="195">
        <v>148.22999999999999</v>
      </c>
      <c r="G45" s="195">
        <f t="shared" ref="G45" si="12">F45*$R$3*$S$4</f>
        <v>186.47333999999998</v>
      </c>
      <c r="H45" s="188"/>
      <c r="I45" s="189"/>
      <c r="J45" s="172" t="s">
        <v>349</v>
      </c>
      <c r="K45" s="174"/>
      <c r="L45" s="190" t="s">
        <v>5</v>
      </c>
      <c r="M45" s="191">
        <v>2</v>
      </c>
      <c r="N45" s="191"/>
      <c r="O45" s="177" t="s">
        <v>9</v>
      </c>
      <c r="Q45" s="2"/>
    </row>
    <row r="46" spans="2:18" ht="13.5" customHeight="1" x14ac:dyDescent="0.2">
      <c r="B46" s="199"/>
      <c r="C46" s="202"/>
      <c r="D46" s="205"/>
      <c r="E46" s="208"/>
      <c r="F46" s="196"/>
      <c r="G46" s="196"/>
      <c r="H46" s="178" t="s">
        <v>7</v>
      </c>
      <c r="I46" s="108">
        <v>60</v>
      </c>
      <c r="J46" s="179">
        <f>F45*I46</f>
        <v>8893.7999999999993</v>
      </c>
      <c r="K46" s="180">
        <f>I46*G45</f>
        <v>11188.400399999999</v>
      </c>
      <c r="L46" s="178" t="s">
        <v>7</v>
      </c>
      <c r="M46" s="181">
        <f>I46*M45</f>
        <v>120</v>
      </c>
      <c r="N46" s="181"/>
      <c r="O46" s="182">
        <f>K46*M45</f>
        <v>22376.800799999997</v>
      </c>
      <c r="Q46" s="2"/>
    </row>
    <row r="47" spans="2:18" ht="13.5" customHeight="1" thickBot="1" x14ac:dyDescent="0.25">
      <c r="B47" s="200"/>
      <c r="C47" s="203"/>
      <c r="D47" s="206"/>
      <c r="E47" s="209"/>
      <c r="F47" s="197"/>
      <c r="G47" s="197"/>
      <c r="H47" s="183" t="s">
        <v>8</v>
      </c>
      <c r="I47" s="157">
        <f>I46*12</f>
        <v>720</v>
      </c>
      <c r="J47" s="184">
        <f>F45*I47</f>
        <v>106725.59999999999</v>
      </c>
      <c r="K47" s="185">
        <f>G45*I47</f>
        <v>134260.80479999998</v>
      </c>
      <c r="L47" s="183" t="s">
        <v>8</v>
      </c>
      <c r="M47" s="186">
        <f>I47*M45</f>
        <v>1440</v>
      </c>
      <c r="N47" s="186"/>
      <c r="O47" s="187">
        <f>K47*M45</f>
        <v>268521.60959999997</v>
      </c>
      <c r="P47" s="1" t="s">
        <v>213</v>
      </c>
      <c r="Q47" s="2"/>
    </row>
    <row r="48" spans="2:18" ht="24" x14ac:dyDescent="0.2">
      <c r="B48" s="198" t="s">
        <v>345</v>
      </c>
      <c r="C48" s="201" t="s">
        <v>224</v>
      </c>
      <c r="D48" s="204" t="s">
        <v>346</v>
      </c>
      <c r="E48" s="207" t="s">
        <v>72</v>
      </c>
      <c r="F48" s="195">
        <v>107.93</v>
      </c>
      <c r="G48" s="195">
        <f t="shared" ref="G48" si="13">F48*$R$3*$S$4</f>
        <v>135.77594000000002</v>
      </c>
      <c r="H48" s="188"/>
      <c r="I48" s="189"/>
      <c r="J48" s="172" t="s">
        <v>349</v>
      </c>
      <c r="K48" s="174"/>
      <c r="L48" s="190" t="s">
        <v>5</v>
      </c>
      <c r="M48" s="191">
        <v>2</v>
      </c>
      <c r="N48" s="191"/>
      <c r="O48" s="177" t="s">
        <v>9</v>
      </c>
      <c r="Q48" s="2"/>
    </row>
    <row r="49" spans="2:17" ht="13.5" customHeight="1" x14ac:dyDescent="0.2">
      <c r="B49" s="199"/>
      <c r="C49" s="202"/>
      <c r="D49" s="205"/>
      <c r="E49" s="208"/>
      <c r="F49" s="196"/>
      <c r="G49" s="196"/>
      <c r="H49" s="178" t="s">
        <v>7</v>
      </c>
      <c r="I49" s="108">
        <v>120</v>
      </c>
      <c r="J49" s="179">
        <f>F48*I49</f>
        <v>12951.6</v>
      </c>
      <c r="K49" s="180">
        <f>I49*G48</f>
        <v>16293.112800000003</v>
      </c>
      <c r="L49" s="178" t="s">
        <v>7</v>
      </c>
      <c r="M49" s="181">
        <f>I49*M48</f>
        <v>240</v>
      </c>
      <c r="N49" s="181"/>
      <c r="O49" s="182">
        <f>K49*M48</f>
        <v>32586.225600000005</v>
      </c>
      <c r="Q49" s="2"/>
    </row>
    <row r="50" spans="2:17" ht="13.5" customHeight="1" thickBot="1" x14ac:dyDescent="0.25">
      <c r="B50" s="200"/>
      <c r="C50" s="203"/>
      <c r="D50" s="206"/>
      <c r="E50" s="209"/>
      <c r="F50" s="197"/>
      <c r="G50" s="197"/>
      <c r="H50" s="183" t="s">
        <v>8</v>
      </c>
      <c r="I50" s="157">
        <f>I49*12</f>
        <v>1440</v>
      </c>
      <c r="J50" s="184">
        <f>F48*I50</f>
        <v>155419.20000000001</v>
      </c>
      <c r="K50" s="185">
        <f>G48*I50</f>
        <v>195517.35360000003</v>
      </c>
      <c r="L50" s="183" t="s">
        <v>8</v>
      </c>
      <c r="M50" s="186">
        <f>I50*M48</f>
        <v>2880</v>
      </c>
      <c r="N50" s="186"/>
      <c r="O50" s="187">
        <f>K50*M48</f>
        <v>391034.70720000006</v>
      </c>
      <c r="P50" s="1" t="s">
        <v>213</v>
      </c>
      <c r="Q50" s="2"/>
    </row>
    <row r="51" spans="2:17" ht="24" x14ac:dyDescent="0.2">
      <c r="B51" s="198" t="s">
        <v>102</v>
      </c>
      <c r="C51" s="201" t="s">
        <v>330</v>
      </c>
      <c r="D51" s="204" t="s">
        <v>101</v>
      </c>
      <c r="E51" s="207" t="s">
        <v>72</v>
      </c>
      <c r="F51" s="195">
        <v>32.35</v>
      </c>
      <c r="G51" s="195">
        <f t="shared" ref="G51" si="14">F51*$R$3*$S$4</f>
        <v>40.696300000000001</v>
      </c>
      <c r="H51" s="188"/>
      <c r="I51" s="189"/>
      <c r="J51" s="172" t="s">
        <v>349</v>
      </c>
      <c r="K51" s="174"/>
      <c r="L51" s="190" t="s">
        <v>5</v>
      </c>
      <c r="M51" s="191">
        <v>2</v>
      </c>
      <c r="N51" s="191"/>
      <c r="O51" s="177" t="s">
        <v>9</v>
      </c>
    </row>
    <row r="52" spans="2:17" ht="14.25" x14ac:dyDescent="0.2">
      <c r="B52" s="199"/>
      <c r="C52" s="202"/>
      <c r="D52" s="205"/>
      <c r="E52" s="208"/>
      <c r="F52" s="196"/>
      <c r="G52" s="196"/>
      <c r="H52" s="178" t="s">
        <v>7</v>
      </c>
      <c r="I52" s="108">
        <v>240</v>
      </c>
      <c r="J52" s="179">
        <f>F51*I52</f>
        <v>7764</v>
      </c>
      <c r="K52" s="180">
        <f>I52*G51</f>
        <v>9767.112000000001</v>
      </c>
      <c r="L52" s="178" t="s">
        <v>7</v>
      </c>
      <c r="M52" s="181">
        <f>I52*M51</f>
        <v>480</v>
      </c>
      <c r="N52" s="181"/>
      <c r="O52" s="182">
        <f>K52*M51</f>
        <v>19534.224000000002</v>
      </c>
    </row>
    <row r="53" spans="2:17" ht="13.5" customHeight="1" thickBot="1" x14ac:dyDescent="0.25">
      <c r="B53" s="200"/>
      <c r="C53" s="203"/>
      <c r="D53" s="206"/>
      <c r="E53" s="209"/>
      <c r="F53" s="197"/>
      <c r="G53" s="197"/>
      <c r="H53" s="183" t="s">
        <v>8</v>
      </c>
      <c r="I53" s="157">
        <f>I52*12</f>
        <v>2880</v>
      </c>
      <c r="J53" s="184">
        <f>F51*I53</f>
        <v>93168</v>
      </c>
      <c r="K53" s="185">
        <f>G51*I53</f>
        <v>117205.344</v>
      </c>
      <c r="L53" s="183" t="s">
        <v>8</v>
      </c>
      <c r="M53" s="186">
        <f>I53*M51</f>
        <v>5760</v>
      </c>
      <c r="N53" s="186"/>
      <c r="O53" s="187">
        <f>K53*M51</f>
        <v>234410.68799999999</v>
      </c>
      <c r="P53" s="1" t="s">
        <v>213</v>
      </c>
    </row>
    <row r="54" spans="2:17" ht="24" x14ac:dyDescent="0.2">
      <c r="B54" s="198" t="s">
        <v>104</v>
      </c>
      <c r="C54" s="201" t="s">
        <v>330</v>
      </c>
      <c r="D54" s="204" t="s">
        <v>103</v>
      </c>
      <c r="E54" s="207" t="s">
        <v>72</v>
      </c>
      <c r="F54" s="195">
        <v>29.11</v>
      </c>
      <c r="G54" s="195">
        <f t="shared" ref="G54" si="15">F54*$R$3*$S$4</f>
        <v>36.620379999999997</v>
      </c>
      <c r="H54" s="188"/>
      <c r="I54" s="189"/>
      <c r="J54" s="172" t="s">
        <v>349</v>
      </c>
      <c r="K54" s="174"/>
      <c r="L54" s="190" t="s">
        <v>5</v>
      </c>
      <c r="M54" s="191">
        <v>4</v>
      </c>
      <c r="N54" s="191"/>
      <c r="O54" s="177" t="s">
        <v>6</v>
      </c>
    </row>
    <row r="55" spans="2:17" ht="13.5" customHeight="1" x14ac:dyDescent="0.2">
      <c r="B55" s="199"/>
      <c r="C55" s="202"/>
      <c r="D55" s="205"/>
      <c r="E55" s="208"/>
      <c r="F55" s="196"/>
      <c r="G55" s="196"/>
      <c r="H55" s="178" t="s">
        <v>7</v>
      </c>
      <c r="I55" s="108">
        <v>240</v>
      </c>
      <c r="J55" s="179">
        <f>F54*I55</f>
        <v>6986.4</v>
      </c>
      <c r="K55" s="180">
        <f>I55*G54</f>
        <v>8788.8912</v>
      </c>
      <c r="L55" s="178" t="s">
        <v>7</v>
      </c>
      <c r="M55" s="181">
        <f>I55*M54</f>
        <v>960</v>
      </c>
      <c r="N55" s="181"/>
      <c r="O55" s="182">
        <f>K55*M54</f>
        <v>35155.5648</v>
      </c>
    </row>
    <row r="56" spans="2:17" ht="13.5" customHeight="1" thickBot="1" x14ac:dyDescent="0.25">
      <c r="B56" s="200"/>
      <c r="C56" s="203"/>
      <c r="D56" s="206"/>
      <c r="E56" s="209"/>
      <c r="F56" s="197"/>
      <c r="G56" s="197"/>
      <c r="H56" s="183" t="s">
        <v>8</v>
      </c>
      <c r="I56" s="157">
        <f>I55*12</f>
        <v>2880</v>
      </c>
      <c r="J56" s="184">
        <f>F54*I56</f>
        <v>83836.800000000003</v>
      </c>
      <c r="K56" s="185">
        <f>G54*I56</f>
        <v>105466.69439999999</v>
      </c>
      <c r="L56" s="183" t="s">
        <v>8</v>
      </c>
      <c r="M56" s="186">
        <f>I56*M54</f>
        <v>11520</v>
      </c>
      <c r="N56" s="186"/>
      <c r="O56" s="187">
        <f>K56*M54</f>
        <v>421866.77759999997</v>
      </c>
      <c r="P56" s="1" t="s">
        <v>213</v>
      </c>
    </row>
    <row r="57" spans="2:17" ht="24" x14ac:dyDescent="0.2">
      <c r="B57" s="198" t="s">
        <v>106</v>
      </c>
      <c r="C57" s="201" t="s">
        <v>330</v>
      </c>
      <c r="D57" s="204" t="s">
        <v>105</v>
      </c>
      <c r="E57" s="207" t="s">
        <v>72</v>
      </c>
      <c r="F57" s="195">
        <v>14.35</v>
      </c>
      <c r="G57" s="195">
        <f t="shared" ref="G57" si="16">F57*$R$3*$S$4</f>
        <v>18.052299999999999</v>
      </c>
      <c r="H57" s="188"/>
      <c r="I57" s="189"/>
      <c r="J57" s="172" t="s">
        <v>349</v>
      </c>
      <c r="K57" s="174"/>
      <c r="L57" s="190" t="s">
        <v>5</v>
      </c>
      <c r="M57" s="191">
        <v>8</v>
      </c>
      <c r="N57" s="191"/>
      <c r="O57" s="177" t="s">
        <v>6</v>
      </c>
    </row>
    <row r="58" spans="2:17" ht="13.5" customHeight="1" x14ac:dyDescent="0.2">
      <c r="B58" s="199"/>
      <c r="C58" s="202"/>
      <c r="D58" s="205"/>
      <c r="E58" s="208"/>
      <c r="F58" s="196"/>
      <c r="G58" s="196"/>
      <c r="H58" s="178" t="s">
        <v>7</v>
      </c>
      <c r="I58" s="108">
        <v>480</v>
      </c>
      <c r="J58" s="179">
        <f>F57*I58</f>
        <v>6888</v>
      </c>
      <c r="K58" s="180">
        <f>I58*G57</f>
        <v>8665.1039999999994</v>
      </c>
      <c r="L58" s="178" t="s">
        <v>7</v>
      </c>
      <c r="M58" s="181">
        <f>I58*M57</f>
        <v>3840</v>
      </c>
      <c r="N58" s="181"/>
      <c r="O58" s="182">
        <f>K58*M57</f>
        <v>69320.831999999995</v>
      </c>
    </row>
    <row r="59" spans="2:17" ht="13.5" customHeight="1" thickBot="1" x14ac:dyDescent="0.25">
      <c r="B59" s="200"/>
      <c r="C59" s="203"/>
      <c r="D59" s="206"/>
      <c r="E59" s="209"/>
      <c r="F59" s="197"/>
      <c r="G59" s="197"/>
      <c r="H59" s="183" t="s">
        <v>8</v>
      </c>
      <c r="I59" s="157">
        <f>I58*12</f>
        <v>5760</v>
      </c>
      <c r="J59" s="184">
        <f>F57*I59</f>
        <v>82656</v>
      </c>
      <c r="K59" s="185">
        <f>G57*I59</f>
        <v>103981.24799999999</v>
      </c>
      <c r="L59" s="183" t="s">
        <v>8</v>
      </c>
      <c r="M59" s="186">
        <f>I59*M57</f>
        <v>46080</v>
      </c>
      <c r="N59" s="186"/>
      <c r="O59" s="187">
        <f>K59*M57</f>
        <v>831849.98399999994</v>
      </c>
      <c r="P59" s="1" t="s">
        <v>213</v>
      </c>
    </row>
    <row r="60" spans="2:17" ht="24" x14ac:dyDescent="0.2">
      <c r="B60" s="198" t="s">
        <v>348</v>
      </c>
      <c r="C60" s="201" t="s">
        <v>329</v>
      </c>
      <c r="D60" s="204">
        <v>100533</v>
      </c>
      <c r="E60" s="207" t="s">
        <v>72</v>
      </c>
      <c r="F60" s="210">
        <v>32.79</v>
      </c>
      <c r="G60" s="195">
        <f t="shared" ref="G60" si="17">F60*$R$3*$S$4</f>
        <v>41.24982</v>
      </c>
      <c r="H60" s="188"/>
      <c r="I60" s="189"/>
      <c r="J60" s="172" t="s">
        <v>349</v>
      </c>
      <c r="K60" s="174"/>
      <c r="L60" s="190" t="s">
        <v>5</v>
      </c>
      <c r="M60" s="150">
        <v>2</v>
      </c>
      <c r="N60" s="150"/>
      <c r="O60" s="177" t="s">
        <v>9</v>
      </c>
    </row>
    <row r="61" spans="2:17" ht="13.5" customHeight="1" x14ac:dyDescent="0.2">
      <c r="B61" s="199"/>
      <c r="C61" s="202"/>
      <c r="D61" s="205"/>
      <c r="E61" s="208"/>
      <c r="F61" s="211"/>
      <c r="G61" s="196"/>
      <c r="H61" s="178" t="s">
        <v>7</v>
      </c>
      <c r="I61" s="108">
        <v>240</v>
      </c>
      <c r="J61" s="179">
        <f>F60*I61</f>
        <v>7869.5999999999995</v>
      </c>
      <c r="K61" s="180">
        <f>I61*G60</f>
        <v>9899.9567999999999</v>
      </c>
      <c r="L61" s="178" t="s">
        <v>7</v>
      </c>
      <c r="M61" s="181">
        <f>I61*M60</f>
        <v>480</v>
      </c>
      <c r="N61" s="181"/>
      <c r="O61" s="182">
        <f>K61*M60</f>
        <v>19799.9136</v>
      </c>
    </row>
    <row r="62" spans="2:17" ht="13.5" customHeight="1" thickBot="1" x14ac:dyDescent="0.25">
      <c r="B62" s="200"/>
      <c r="C62" s="203"/>
      <c r="D62" s="206"/>
      <c r="E62" s="209"/>
      <c r="F62" s="212"/>
      <c r="G62" s="197"/>
      <c r="H62" s="183" t="s">
        <v>8</v>
      </c>
      <c r="I62" s="157">
        <f>I61*12</f>
        <v>2880</v>
      </c>
      <c r="J62" s="184">
        <f>F60*I62</f>
        <v>94435.199999999997</v>
      </c>
      <c r="K62" s="185">
        <f>G60*I62</f>
        <v>118799.4816</v>
      </c>
      <c r="L62" s="183" t="s">
        <v>8</v>
      </c>
      <c r="M62" s="186">
        <f>I62*M60</f>
        <v>5760</v>
      </c>
      <c r="N62" s="186"/>
      <c r="O62" s="187">
        <f>K62*M60</f>
        <v>237598.9632</v>
      </c>
      <c r="P62" s="1" t="s">
        <v>213</v>
      </c>
    </row>
    <row r="63" spans="2:17" ht="24" x14ac:dyDescent="0.2">
      <c r="B63" s="198" t="s">
        <v>100</v>
      </c>
      <c r="C63" s="201" t="s">
        <v>330</v>
      </c>
      <c r="D63" s="204" t="s">
        <v>99</v>
      </c>
      <c r="E63" s="207" t="s">
        <v>72</v>
      </c>
      <c r="F63" s="195">
        <v>31.75</v>
      </c>
      <c r="G63" s="195">
        <f t="shared" ref="G63" si="18">F63*$R$3*$S$4</f>
        <v>39.941499999999998</v>
      </c>
      <c r="H63" s="188"/>
      <c r="I63" s="189"/>
      <c r="J63" s="172" t="s">
        <v>349</v>
      </c>
      <c r="K63" s="174"/>
      <c r="L63" s="190" t="s">
        <v>5</v>
      </c>
      <c r="M63" s="150">
        <v>3</v>
      </c>
      <c r="N63" s="150"/>
      <c r="O63" s="177" t="s">
        <v>9</v>
      </c>
    </row>
    <row r="64" spans="2:17" ht="13.5" customHeight="1" x14ac:dyDescent="0.2">
      <c r="B64" s="199"/>
      <c r="C64" s="202"/>
      <c r="D64" s="205"/>
      <c r="E64" s="208"/>
      <c r="F64" s="196"/>
      <c r="G64" s="196"/>
      <c r="H64" s="178" t="s">
        <v>7</v>
      </c>
      <c r="I64" s="108">
        <v>480</v>
      </c>
      <c r="J64" s="179">
        <f>F63*I64</f>
        <v>15240</v>
      </c>
      <c r="K64" s="180">
        <f>I64*G63</f>
        <v>19171.919999999998</v>
      </c>
      <c r="L64" s="178" t="s">
        <v>7</v>
      </c>
      <c r="M64" s="181">
        <f>I64*M63</f>
        <v>1440</v>
      </c>
      <c r="N64" s="181"/>
      <c r="O64" s="182">
        <f>K64*M63</f>
        <v>57515.759999999995</v>
      </c>
    </row>
    <row r="65" spans="2:17" ht="13.5" customHeight="1" thickBot="1" x14ac:dyDescent="0.25">
      <c r="B65" s="200"/>
      <c r="C65" s="203"/>
      <c r="D65" s="206"/>
      <c r="E65" s="209"/>
      <c r="F65" s="197"/>
      <c r="G65" s="197"/>
      <c r="H65" s="183" t="s">
        <v>8</v>
      </c>
      <c r="I65" s="157">
        <f>I64*12</f>
        <v>5760</v>
      </c>
      <c r="J65" s="184">
        <f>F63*I65</f>
        <v>182880</v>
      </c>
      <c r="K65" s="185">
        <f>G63*I65</f>
        <v>230063.03999999998</v>
      </c>
      <c r="L65" s="183" t="s">
        <v>8</v>
      </c>
      <c r="M65" s="186">
        <f>I65*M63</f>
        <v>17280</v>
      </c>
      <c r="N65" s="186"/>
      <c r="O65" s="187">
        <f>K65*M63</f>
        <v>690189.11999999988</v>
      </c>
      <c r="P65" s="1" t="s">
        <v>213</v>
      </c>
      <c r="Q65" s="72"/>
    </row>
    <row r="66" spans="2:17" ht="13.5" customHeight="1" x14ac:dyDescent="0.2">
      <c r="H66" s="224" t="s">
        <v>11</v>
      </c>
      <c r="I66" s="225"/>
      <c r="J66" s="225"/>
      <c r="K66" s="226"/>
      <c r="L66" s="230">
        <f>SUMIF(P6:P65,"S",O6:O65)</f>
        <v>13002655.795199998</v>
      </c>
      <c r="M66" s="231"/>
      <c r="N66" s="231"/>
      <c r="O66" s="232"/>
    </row>
    <row r="67" spans="2:17" ht="13.5" customHeight="1" thickBot="1" x14ac:dyDescent="0.25">
      <c r="B67" s="9"/>
      <c r="C67" s="9"/>
      <c r="D67" s="9"/>
      <c r="E67" s="137"/>
      <c r="F67" s="193"/>
      <c r="G67" s="194"/>
      <c r="H67" s="227"/>
      <c r="I67" s="228"/>
      <c r="J67" s="228"/>
      <c r="K67" s="229"/>
      <c r="L67" s="233"/>
      <c r="M67" s="234"/>
      <c r="N67" s="234"/>
      <c r="O67" s="235"/>
    </row>
    <row r="69" spans="2:17" ht="14.25" x14ac:dyDescent="0.2">
      <c r="B69" s="236" t="s">
        <v>368</v>
      </c>
      <c r="C69" s="236"/>
      <c r="D69" s="236"/>
      <c r="E69" s="236"/>
      <c r="F69" s="236"/>
      <c r="G69" s="236"/>
      <c r="H69" s="236"/>
      <c r="I69" s="236"/>
      <c r="J69" s="236"/>
      <c r="K69" s="236"/>
      <c r="L69" s="236"/>
      <c r="M69" s="236"/>
      <c r="N69" s="236"/>
      <c r="O69" s="236"/>
    </row>
    <row r="70" spans="2:17" ht="14.25" x14ac:dyDescent="0.2">
      <c r="B70" s="223" t="s">
        <v>12</v>
      </c>
      <c r="C70" s="223"/>
      <c r="D70" s="223"/>
      <c r="E70" s="223"/>
      <c r="F70" s="223"/>
      <c r="G70" s="223"/>
      <c r="H70" s="223"/>
      <c r="I70" s="223"/>
      <c r="J70" s="223"/>
      <c r="K70" s="223"/>
      <c r="L70" s="223"/>
      <c r="M70" s="223"/>
      <c r="N70" s="223"/>
      <c r="O70" s="223"/>
    </row>
  </sheetData>
  <mergeCells count="135">
    <mergeCell ref="H3:K3"/>
    <mergeCell ref="H4:I4"/>
    <mergeCell ref="E24:E26"/>
    <mergeCell ref="F24:F26"/>
    <mergeCell ref="E48:E50"/>
    <mergeCell ref="F48:F50"/>
    <mergeCell ref="G48:G50"/>
    <mergeCell ref="D45:D47"/>
    <mergeCell ref="E45:E47"/>
    <mergeCell ref="F45:F47"/>
    <mergeCell ref="G45:G47"/>
    <mergeCell ref="E30:E32"/>
    <mergeCell ref="F12:F14"/>
    <mergeCell ref="G12:G14"/>
    <mergeCell ref="E3:E4"/>
    <mergeCell ref="F3:F4"/>
    <mergeCell ref="G3:G4"/>
    <mergeCell ref="B5:O5"/>
    <mergeCell ref="B6:B8"/>
    <mergeCell ref="C6:C8"/>
    <mergeCell ref="D6:D8"/>
    <mergeCell ref="E6:E8"/>
    <mergeCell ref="F6:F8"/>
    <mergeCell ref="B48:B50"/>
    <mergeCell ref="C48:C50"/>
    <mergeCell ref="D48:D50"/>
    <mergeCell ref="B39:B41"/>
    <mergeCell ref="C39:C41"/>
    <mergeCell ref="D39:D41"/>
    <mergeCell ref="E39:E41"/>
    <mergeCell ref="F39:F41"/>
    <mergeCell ref="G39:G41"/>
    <mergeCell ref="B42:B44"/>
    <mergeCell ref="C42:C44"/>
    <mergeCell ref="D42:D44"/>
    <mergeCell ref="E42:E44"/>
    <mergeCell ref="F42:F44"/>
    <mergeCell ref="G42:G44"/>
    <mergeCell ref="B57:B59"/>
    <mergeCell ref="C57:C59"/>
    <mergeCell ref="D57:D59"/>
    <mergeCell ref="E57:E59"/>
    <mergeCell ref="F57:F59"/>
    <mergeCell ref="G57:G59"/>
    <mergeCell ref="B27:B29"/>
    <mergeCell ref="C27:C29"/>
    <mergeCell ref="D27:D29"/>
    <mergeCell ref="E27:E29"/>
    <mergeCell ref="F27:F29"/>
    <mergeCell ref="G27:G29"/>
    <mergeCell ref="F30:F32"/>
    <mergeCell ref="G51:G53"/>
    <mergeCell ref="G30:G32"/>
    <mergeCell ref="B45:B47"/>
    <mergeCell ref="C45:C47"/>
    <mergeCell ref="B54:B56"/>
    <mergeCell ref="C54:C56"/>
    <mergeCell ref="D54:D56"/>
    <mergeCell ref="E54:E56"/>
    <mergeCell ref="F54:F56"/>
    <mergeCell ref="G54:G56"/>
    <mergeCell ref="B51:B53"/>
    <mergeCell ref="B70:O70"/>
    <mergeCell ref="B63:B65"/>
    <mergeCell ref="C63:C65"/>
    <mergeCell ref="D63:D65"/>
    <mergeCell ref="E63:E65"/>
    <mergeCell ref="F63:F65"/>
    <mergeCell ref="G63:G65"/>
    <mergeCell ref="B60:B62"/>
    <mergeCell ref="C60:C62"/>
    <mergeCell ref="D60:D62"/>
    <mergeCell ref="E60:E62"/>
    <mergeCell ref="F60:F62"/>
    <mergeCell ref="G60:G62"/>
    <mergeCell ref="H66:K67"/>
    <mergeCell ref="L66:O67"/>
    <mergeCell ref="B69:O69"/>
    <mergeCell ref="C51:C53"/>
    <mergeCell ref="D51:D53"/>
    <mergeCell ref="E51:E53"/>
    <mergeCell ref="F51:F53"/>
    <mergeCell ref="D21:D23"/>
    <mergeCell ref="E21:E23"/>
    <mergeCell ref="F21:F23"/>
    <mergeCell ref="G21:G23"/>
    <mergeCell ref="B36:B38"/>
    <mergeCell ref="C36:C38"/>
    <mergeCell ref="D36:D38"/>
    <mergeCell ref="E36:E38"/>
    <mergeCell ref="F36:F38"/>
    <mergeCell ref="G36:G38"/>
    <mergeCell ref="B33:B35"/>
    <mergeCell ref="C33:C35"/>
    <mergeCell ref="D33:D35"/>
    <mergeCell ref="E33:E35"/>
    <mergeCell ref="F33:F35"/>
    <mergeCell ref="G33:G35"/>
    <mergeCell ref="G24:G26"/>
    <mergeCell ref="B30:B32"/>
    <mergeCell ref="C30:C32"/>
    <mergeCell ref="D30:D32"/>
    <mergeCell ref="C24:C26"/>
    <mergeCell ref="B24:B26"/>
    <mergeCell ref="D24:D26"/>
    <mergeCell ref="B2:O2"/>
    <mergeCell ref="B3:B4"/>
    <mergeCell ref="C3:C4"/>
    <mergeCell ref="D3:D4"/>
    <mergeCell ref="L3:O4"/>
    <mergeCell ref="B15:B17"/>
    <mergeCell ref="C15:C17"/>
    <mergeCell ref="D15:D17"/>
    <mergeCell ref="E15:E17"/>
    <mergeCell ref="F15:F17"/>
    <mergeCell ref="G15:G17"/>
    <mergeCell ref="B9:B11"/>
    <mergeCell ref="C9:C11"/>
    <mergeCell ref="D9:D11"/>
    <mergeCell ref="E9:E11"/>
    <mergeCell ref="F9:F11"/>
    <mergeCell ref="G9:G11"/>
    <mergeCell ref="B12:B14"/>
    <mergeCell ref="C12:C14"/>
    <mergeCell ref="D12:D14"/>
    <mergeCell ref="E12:E14"/>
    <mergeCell ref="G6:G8"/>
    <mergeCell ref="B18:B20"/>
    <mergeCell ref="C18:C20"/>
    <mergeCell ref="D18:D20"/>
    <mergeCell ref="E18:E20"/>
    <mergeCell ref="F18:F20"/>
    <mergeCell ref="G18:G20"/>
    <mergeCell ref="B21:B23"/>
    <mergeCell ref="C21:C2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W61"/>
  <sheetViews>
    <sheetView zoomScale="90" zoomScaleNormal="90" workbookViewId="0">
      <selection activeCell="P13" sqref="P13"/>
    </sheetView>
  </sheetViews>
  <sheetFormatPr defaultRowHeight="15" x14ac:dyDescent="0.2"/>
  <cols>
    <col min="1" max="1" width="0.85546875" style="136" customWidth="1"/>
    <col min="2" max="2" width="26.140625" style="137" customWidth="1"/>
    <col min="3" max="3" width="14.85546875" style="137" customWidth="1"/>
    <col min="4" max="4" width="14" style="137" customWidth="1"/>
    <col min="5" max="5" width="6.140625" style="137" customWidth="1"/>
    <col min="6" max="6" width="7.7109375" style="137" customWidth="1"/>
    <col min="7" max="7" width="14" style="137" customWidth="1"/>
    <col min="8" max="8" width="8" style="138" customWidth="1"/>
    <col min="9" max="9" width="7.5703125" style="139" customWidth="1"/>
    <col min="10" max="10" width="16.5703125" style="140" bestFit="1" customWidth="1"/>
    <col min="11" max="11" width="12.5703125" style="138" bestFit="1" customWidth="1"/>
    <col min="12" max="12" width="8.7109375" style="48" customWidth="1"/>
    <col min="13" max="13" width="16.28515625" style="141" bestFit="1" customWidth="1"/>
    <col min="14" max="14" width="3.28515625" style="136" customWidth="1"/>
    <col min="15" max="15" width="14.42578125" style="1" bestFit="1" customWidth="1"/>
    <col min="16" max="16" width="15.85546875" style="136" customWidth="1"/>
    <col min="17" max="16384" width="9.140625" style="136"/>
  </cols>
  <sheetData>
    <row r="1" spans="2:23" ht="30" customHeight="1" thickBot="1" x14ac:dyDescent="0.25"/>
    <row r="2" spans="2:23" ht="22.5" customHeight="1" thickBot="1" x14ac:dyDescent="0.25">
      <c r="B2" s="213" t="s">
        <v>396</v>
      </c>
      <c r="C2" s="214"/>
      <c r="D2" s="214"/>
      <c r="E2" s="251"/>
      <c r="F2" s="251"/>
      <c r="G2" s="251"/>
      <c r="H2" s="251"/>
      <c r="I2" s="251"/>
      <c r="J2" s="252"/>
      <c r="K2" s="251"/>
      <c r="L2" s="251"/>
      <c r="M2" s="253"/>
    </row>
    <row r="3" spans="2:23" ht="27" customHeight="1" x14ac:dyDescent="0.2">
      <c r="B3" s="267" t="s">
        <v>20</v>
      </c>
      <c r="C3" s="254" t="s">
        <v>3</v>
      </c>
      <c r="D3" s="256" t="s">
        <v>4</v>
      </c>
      <c r="E3" s="256" t="s">
        <v>353</v>
      </c>
      <c r="F3" s="254"/>
      <c r="G3" s="267" t="s">
        <v>354</v>
      </c>
      <c r="H3" s="258" t="s">
        <v>351</v>
      </c>
      <c r="I3" s="258"/>
      <c r="J3" s="259"/>
      <c r="K3" s="260" t="s">
        <v>352</v>
      </c>
      <c r="L3" s="261"/>
      <c r="M3" s="259"/>
      <c r="P3" s="142">
        <v>1</v>
      </c>
      <c r="Q3" s="143"/>
    </row>
    <row r="4" spans="2:23" ht="24.75" customHeight="1" thickBot="1" x14ac:dyDescent="0.25">
      <c r="B4" s="268"/>
      <c r="C4" s="255"/>
      <c r="D4" s="257"/>
      <c r="E4" s="257"/>
      <c r="F4" s="255"/>
      <c r="G4" s="268"/>
      <c r="H4" s="262" t="s">
        <v>13</v>
      </c>
      <c r="I4" s="262"/>
      <c r="J4" s="263"/>
      <c r="K4" s="264" t="s">
        <v>14</v>
      </c>
      <c r="L4" s="265"/>
      <c r="M4" s="266"/>
      <c r="P4" s="144">
        <v>0.25800000000000001</v>
      </c>
      <c r="Q4" s="145">
        <f>1+P4</f>
        <v>1.258</v>
      </c>
    </row>
    <row r="5" spans="2:23" ht="17.25" customHeight="1" x14ac:dyDescent="0.2">
      <c r="B5" s="267" t="s">
        <v>289</v>
      </c>
      <c r="C5" s="275" t="s">
        <v>332</v>
      </c>
      <c r="D5" s="293" t="s">
        <v>288</v>
      </c>
      <c r="E5" s="278">
        <v>1.53</v>
      </c>
      <c r="F5" s="279"/>
      <c r="G5" s="278">
        <f>E5*$P$3*$Q$4</f>
        <v>1.9247400000000001</v>
      </c>
      <c r="H5" s="146"/>
      <c r="I5" s="147"/>
      <c r="J5" s="148"/>
      <c r="K5" s="149" t="s">
        <v>15</v>
      </c>
      <c r="L5" s="150">
        <v>4</v>
      </c>
      <c r="M5" s="151" t="s">
        <v>9</v>
      </c>
      <c r="P5" s="1"/>
      <c r="Q5" s="1"/>
      <c r="R5" s="1"/>
      <c r="S5" s="1"/>
      <c r="T5" s="1"/>
      <c r="U5" s="1"/>
      <c r="V5" s="1"/>
      <c r="W5" s="1"/>
    </row>
    <row r="6" spans="2:23" ht="17.25" customHeight="1" x14ac:dyDescent="0.2">
      <c r="B6" s="273"/>
      <c r="C6" s="276"/>
      <c r="D6" s="294"/>
      <c r="E6" s="280"/>
      <c r="F6" s="281"/>
      <c r="G6" s="280"/>
      <c r="H6" s="152" t="s">
        <v>16</v>
      </c>
      <c r="I6" s="108">
        <v>6000</v>
      </c>
      <c r="J6" s="153">
        <f>I6*G5</f>
        <v>11548.44</v>
      </c>
      <c r="K6" s="154" t="s">
        <v>16</v>
      </c>
      <c r="L6" s="108">
        <f>I6*L5</f>
        <v>24000</v>
      </c>
      <c r="M6" s="155">
        <f>G5*L6</f>
        <v>46193.760000000002</v>
      </c>
      <c r="P6" s="1"/>
      <c r="Q6" s="1"/>
      <c r="R6" s="1"/>
      <c r="S6" s="1"/>
      <c r="T6" s="1"/>
      <c r="U6" s="1"/>
      <c r="V6" s="1"/>
      <c r="W6" s="1"/>
    </row>
    <row r="7" spans="2:23" ht="17.25" customHeight="1" thickBot="1" x14ac:dyDescent="0.25">
      <c r="B7" s="274"/>
      <c r="C7" s="277"/>
      <c r="D7" s="295"/>
      <c r="E7" s="282"/>
      <c r="F7" s="283"/>
      <c r="G7" s="282"/>
      <c r="H7" s="156" t="s">
        <v>17</v>
      </c>
      <c r="I7" s="157">
        <f>I6*12</f>
        <v>72000</v>
      </c>
      <c r="J7" s="158">
        <f>I7*G5</f>
        <v>138581.28</v>
      </c>
      <c r="K7" s="159" t="s">
        <v>18</v>
      </c>
      <c r="L7" s="157">
        <f>I7*L5</f>
        <v>288000</v>
      </c>
      <c r="M7" s="160">
        <f>G5*L7</f>
        <v>554325.12</v>
      </c>
      <c r="N7" s="136" t="s">
        <v>213</v>
      </c>
      <c r="P7" s="1"/>
      <c r="Q7" s="1"/>
      <c r="R7" s="1"/>
      <c r="S7" s="1"/>
      <c r="T7" s="1"/>
      <c r="U7" s="1"/>
      <c r="V7" s="1"/>
      <c r="W7" s="1"/>
    </row>
    <row r="8" spans="2:23" ht="17.25" customHeight="1" x14ac:dyDescent="0.2">
      <c r="B8" s="296" t="s">
        <v>236</v>
      </c>
      <c r="C8" s="275" t="s">
        <v>333</v>
      </c>
      <c r="D8" s="297" t="s">
        <v>235</v>
      </c>
      <c r="E8" s="278">
        <v>136.5</v>
      </c>
      <c r="F8" s="279"/>
      <c r="G8" s="278">
        <f t="shared" ref="G8" si="0">E8*$P$3*$Q$4</f>
        <v>171.71700000000001</v>
      </c>
      <c r="H8" s="146"/>
      <c r="I8" s="147"/>
      <c r="J8" s="148"/>
      <c r="K8" s="149" t="s">
        <v>15</v>
      </c>
      <c r="L8" s="150">
        <v>1</v>
      </c>
      <c r="M8" s="151" t="s">
        <v>9</v>
      </c>
      <c r="P8" s="1"/>
      <c r="Q8" s="1"/>
      <c r="R8" s="1"/>
      <c r="S8" s="1"/>
      <c r="T8" s="1"/>
      <c r="U8" s="1"/>
      <c r="V8" s="1"/>
      <c r="W8" s="1"/>
    </row>
    <row r="9" spans="2:23" ht="17.25" customHeight="1" x14ac:dyDescent="0.2">
      <c r="B9" s="273"/>
      <c r="C9" s="276"/>
      <c r="D9" s="298"/>
      <c r="E9" s="280"/>
      <c r="F9" s="281"/>
      <c r="G9" s="280"/>
      <c r="H9" s="152" t="s">
        <v>233</v>
      </c>
      <c r="I9" s="108">
        <v>5</v>
      </c>
      <c r="J9" s="153">
        <f>I9*G8</f>
        <v>858.58500000000004</v>
      </c>
      <c r="K9" s="154" t="s">
        <v>16</v>
      </c>
      <c r="L9" s="108">
        <f>I9*L8</f>
        <v>5</v>
      </c>
      <c r="M9" s="155">
        <f>G8*L9</f>
        <v>858.58500000000004</v>
      </c>
      <c r="P9" s="1"/>
      <c r="Q9" s="1"/>
      <c r="R9" s="1"/>
      <c r="S9" s="1"/>
      <c r="T9" s="1"/>
      <c r="U9" s="1"/>
      <c r="V9" s="1"/>
      <c r="W9" s="1"/>
    </row>
    <row r="10" spans="2:23" ht="17.25" customHeight="1" thickBot="1" x14ac:dyDescent="0.25">
      <c r="B10" s="274"/>
      <c r="C10" s="277"/>
      <c r="D10" s="299"/>
      <c r="E10" s="282"/>
      <c r="F10" s="283"/>
      <c r="G10" s="282"/>
      <c r="H10" s="156" t="s">
        <v>234</v>
      </c>
      <c r="I10" s="157">
        <f>I9*12</f>
        <v>60</v>
      </c>
      <c r="J10" s="158">
        <f>I10*G8</f>
        <v>10303.02</v>
      </c>
      <c r="K10" s="159" t="s">
        <v>18</v>
      </c>
      <c r="L10" s="157">
        <f>I10*L8</f>
        <v>60</v>
      </c>
      <c r="M10" s="160">
        <f>G8*L10</f>
        <v>10303.02</v>
      </c>
      <c r="N10" s="136" t="s">
        <v>213</v>
      </c>
      <c r="P10" s="1"/>
      <c r="Q10" s="1"/>
      <c r="R10" s="1"/>
      <c r="S10" s="1"/>
      <c r="T10" s="1"/>
      <c r="U10" s="1"/>
      <c r="V10" s="1"/>
      <c r="W10" s="1"/>
    </row>
    <row r="11" spans="2:23" ht="18" customHeight="1" x14ac:dyDescent="0.2">
      <c r="I11" s="284" t="s">
        <v>11</v>
      </c>
      <c r="J11" s="285"/>
      <c r="K11" s="287">
        <f>SUMIF(N5:N10,"S",M5:M10)</f>
        <v>564628.14</v>
      </c>
      <c r="L11" s="288"/>
      <c r="M11" s="289"/>
      <c r="P11" s="1"/>
      <c r="Q11" s="1"/>
      <c r="R11" s="1"/>
      <c r="S11" s="1"/>
      <c r="T11" s="1"/>
      <c r="U11" s="1"/>
      <c r="V11" s="1"/>
      <c r="W11" s="1"/>
    </row>
    <row r="12" spans="2:23" ht="11.25" customHeight="1" thickBot="1" x14ac:dyDescent="0.25">
      <c r="I12" s="227"/>
      <c r="J12" s="286"/>
      <c r="K12" s="290"/>
      <c r="L12" s="291"/>
      <c r="M12" s="292"/>
      <c r="P12" s="1"/>
      <c r="Q12" s="1"/>
      <c r="R12" s="1"/>
      <c r="S12" s="1"/>
      <c r="T12" s="1"/>
      <c r="U12" s="1"/>
      <c r="V12" s="1"/>
      <c r="W12" s="1"/>
    </row>
    <row r="13" spans="2:23" ht="18" x14ac:dyDescent="0.2">
      <c r="K13" s="161"/>
      <c r="L13" s="162"/>
      <c r="M13" s="163"/>
      <c r="P13" s="1"/>
      <c r="Q13" s="1"/>
      <c r="R13" s="1"/>
      <c r="S13" s="1"/>
      <c r="T13" s="1"/>
      <c r="U13" s="1"/>
      <c r="V13" s="1"/>
      <c r="W13" s="1"/>
    </row>
    <row r="14" spans="2:23" ht="14.25" x14ac:dyDescent="0.2">
      <c r="B14" s="269" t="s">
        <v>397</v>
      </c>
      <c r="C14" s="269"/>
      <c r="D14" s="269"/>
      <c r="E14" s="269"/>
      <c r="F14" s="269"/>
      <c r="G14" s="269"/>
      <c r="H14" s="269"/>
      <c r="I14" s="269"/>
      <c r="J14" s="270"/>
      <c r="K14" s="269"/>
      <c r="L14" s="269"/>
      <c r="M14" s="269"/>
      <c r="P14" s="1"/>
      <c r="Q14" s="1"/>
      <c r="R14" s="1"/>
      <c r="S14" s="1"/>
      <c r="T14" s="1"/>
      <c r="U14" s="1"/>
      <c r="V14" s="1"/>
      <c r="W14" s="1"/>
    </row>
    <row r="15" spans="2:23" ht="14.25" x14ac:dyDescent="0.2">
      <c r="B15" s="271" t="s">
        <v>12</v>
      </c>
      <c r="C15" s="271"/>
      <c r="D15" s="271"/>
      <c r="E15" s="271"/>
      <c r="F15" s="271"/>
      <c r="G15" s="271"/>
      <c r="H15" s="271"/>
      <c r="I15" s="271"/>
      <c r="J15" s="272"/>
      <c r="K15" s="271"/>
      <c r="L15" s="271"/>
      <c r="M15" s="271"/>
      <c r="U15" s="164"/>
      <c r="W15" s="164"/>
    </row>
    <row r="16" spans="2:23" x14ac:dyDescent="0.2">
      <c r="U16" s="164"/>
      <c r="W16" s="164"/>
    </row>
    <row r="17" spans="21:23" x14ac:dyDescent="0.2">
      <c r="U17" s="164"/>
      <c r="W17" s="164"/>
    </row>
    <row r="18" spans="21:23" x14ac:dyDescent="0.2">
      <c r="U18" s="164"/>
      <c r="W18" s="164"/>
    </row>
    <row r="19" spans="21:23" x14ac:dyDescent="0.2">
      <c r="U19" s="164"/>
      <c r="W19" s="164"/>
    </row>
    <row r="20" spans="21:23" x14ac:dyDescent="0.2">
      <c r="U20" s="164"/>
      <c r="W20" s="164"/>
    </row>
    <row r="21" spans="21:23" x14ac:dyDescent="0.2">
      <c r="U21" s="164"/>
      <c r="W21" s="164"/>
    </row>
    <row r="22" spans="21:23" x14ac:dyDescent="0.2">
      <c r="U22" s="164"/>
      <c r="W22" s="164"/>
    </row>
    <row r="23" spans="21:23" x14ac:dyDescent="0.2">
      <c r="U23" s="164"/>
      <c r="W23" s="164"/>
    </row>
    <row r="24" spans="21:23" x14ac:dyDescent="0.2">
      <c r="U24" s="164"/>
    </row>
    <row r="25" spans="21:23" x14ac:dyDescent="0.2">
      <c r="U25" s="164"/>
    </row>
    <row r="26" spans="21:23" x14ac:dyDescent="0.2">
      <c r="U26" s="164"/>
    </row>
    <row r="27" spans="21:23" x14ac:dyDescent="0.2">
      <c r="U27" s="164"/>
    </row>
    <row r="28" spans="21:23" x14ac:dyDescent="0.2">
      <c r="U28" s="164"/>
    </row>
    <row r="29" spans="21:23" x14ac:dyDescent="0.2">
      <c r="U29" s="164"/>
    </row>
    <row r="30" spans="21:23" x14ac:dyDescent="0.2">
      <c r="U30" s="164"/>
    </row>
    <row r="31" spans="21:23" x14ac:dyDescent="0.2">
      <c r="U31" s="164"/>
    </row>
    <row r="32" spans="21:23" x14ac:dyDescent="0.2">
      <c r="U32" s="164"/>
    </row>
    <row r="33" spans="21:21" x14ac:dyDescent="0.2">
      <c r="U33" s="164"/>
    </row>
    <row r="34" spans="21:21" x14ac:dyDescent="0.2">
      <c r="U34" s="164"/>
    </row>
    <row r="35" spans="21:21" x14ac:dyDescent="0.2">
      <c r="U35" s="164"/>
    </row>
    <row r="36" spans="21:21" x14ac:dyDescent="0.2">
      <c r="U36" s="164"/>
    </row>
    <row r="37" spans="21:21" x14ac:dyDescent="0.2">
      <c r="U37" s="164"/>
    </row>
    <row r="38" spans="21:21" x14ac:dyDescent="0.2">
      <c r="U38" s="164"/>
    </row>
    <row r="39" spans="21:21" x14ac:dyDescent="0.2">
      <c r="U39" s="164"/>
    </row>
    <row r="40" spans="21:21" x14ac:dyDescent="0.2">
      <c r="U40" s="164"/>
    </row>
    <row r="41" spans="21:21" x14ac:dyDescent="0.2">
      <c r="U41" s="164"/>
    </row>
    <row r="42" spans="21:21" x14ac:dyDescent="0.2">
      <c r="U42" s="164"/>
    </row>
    <row r="43" spans="21:21" x14ac:dyDescent="0.2">
      <c r="U43" s="164"/>
    </row>
    <row r="44" spans="21:21" x14ac:dyDescent="0.2">
      <c r="U44" s="164"/>
    </row>
    <row r="45" spans="21:21" x14ac:dyDescent="0.2">
      <c r="U45" s="164" t="str">
        <f>IF(C45&lt;&gt;"",MAX($U$2:U44)+1,"")</f>
        <v/>
      </c>
    </row>
    <row r="46" spans="21:21" x14ac:dyDescent="0.2">
      <c r="U46" s="164" t="str">
        <f>IF(C46&lt;&gt;"",MAX($U$2:U45)+1,"")</f>
        <v/>
      </c>
    </row>
    <row r="47" spans="21:21" x14ac:dyDescent="0.2">
      <c r="U47" s="164" t="str">
        <f>IF(C47&lt;&gt;"",MAX($U$2:U46)+1,"")</f>
        <v/>
      </c>
    </row>
    <row r="48" spans="21:21" x14ac:dyDescent="0.2">
      <c r="U48" s="164" t="str">
        <f>IF(C48&lt;&gt;"",MAX($U$2:U47)+1,"")</f>
        <v/>
      </c>
    </row>
    <row r="49" spans="21:21" x14ac:dyDescent="0.2">
      <c r="U49" s="164" t="str">
        <f>IF(C49&lt;&gt;"",MAX($U$2:U48)+1,"")</f>
        <v/>
      </c>
    </row>
    <row r="50" spans="21:21" x14ac:dyDescent="0.2">
      <c r="U50" s="164" t="str">
        <f>IF(C50&lt;&gt;"",MAX($U$2:U49)+1,"")</f>
        <v/>
      </c>
    </row>
    <row r="51" spans="21:21" x14ac:dyDescent="0.2">
      <c r="U51" s="164" t="str">
        <f>IF(C51&lt;&gt;"",MAX($U$2:U50)+1,"")</f>
        <v/>
      </c>
    </row>
    <row r="52" spans="21:21" x14ac:dyDescent="0.2">
      <c r="U52" s="164" t="str">
        <f>IF(C52&lt;&gt;"",MAX($U$2:U51)+1,"")</f>
        <v/>
      </c>
    </row>
    <row r="53" spans="21:21" x14ac:dyDescent="0.2">
      <c r="U53" s="164" t="str">
        <f>IF(C53&lt;&gt;"",MAX($U$2:U52)+1,"")</f>
        <v/>
      </c>
    </row>
    <row r="54" spans="21:21" x14ac:dyDescent="0.2">
      <c r="U54" s="164" t="str">
        <f>IF(C54&lt;&gt;"",MAX($U$2:U53)+1,"")</f>
        <v/>
      </c>
    </row>
    <row r="55" spans="21:21" x14ac:dyDescent="0.2">
      <c r="U55" s="164" t="str">
        <f>IF(C55&lt;&gt;"",MAX($U$2:U54)+1,"")</f>
        <v/>
      </c>
    </row>
    <row r="56" spans="21:21" x14ac:dyDescent="0.2">
      <c r="U56" s="164" t="str">
        <f>IF(C56&lt;&gt;"",MAX($U$2:U55)+1,"")</f>
        <v/>
      </c>
    </row>
    <row r="57" spans="21:21" x14ac:dyDescent="0.2">
      <c r="U57" s="164" t="str">
        <f>IF(C57&lt;&gt;"",MAX($U$2:U56)+1,"")</f>
        <v/>
      </c>
    </row>
    <row r="58" spans="21:21" x14ac:dyDescent="0.2">
      <c r="U58" s="164" t="str">
        <f>IF(C58&lt;&gt;"",MAX($U$2:U57)+1,"")</f>
        <v/>
      </c>
    </row>
    <row r="59" spans="21:21" x14ac:dyDescent="0.2">
      <c r="U59" s="164" t="str">
        <f>IF(C59&lt;&gt;"",MAX($U$2:U58)+1,"")</f>
        <v/>
      </c>
    </row>
    <row r="60" spans="21:21" x14ac:dyDescent="0.2">
      <c r="U60" s="164" t="str">
        <f>IF(C60&lt;&gt;"",MAX($U$2:U59)+1,"")</f>
        <v/>
      </c>
    </row>
    <row r="61" spans="21:21" x14ac:dyDescent="0.2">
      <c r="U61" s="164" t="str">
        <f>IF(C61&lt;&gt;"",MAX($U$2:U60)+1,"")</f>
        <v/>
      </c>
    </row>
  </sheetData>
  <mergeCells count="24">
    <mergeCell ref="B14:M14"/>
    <mergeCell ref="B15:M15"/>
    <mergeCell ref="B5:B7"/>
    <mergeCell ref="C5:C7"/>
    <mergeCell ref="E5:F7"/>
    <mergeCell ref="G5:G7"/>
    <mergeCell ref="I11:J12"/>
    <mergeCell ref="K11:M12"/>
    <mergeCell ref="D5:D7"/>
    <mergeCell ref="B8:B10"/>
    <mergeCell ref="C8:C10"/>
    <mergeCell ref="D8:D10"/>
    <mergeCell ref="E8:F10"/>
    <mergeCell ref="G8:G10"/>
    <mergeCell ref="B2:M2"/>
    <mergeCell ref="C3:C4"/>
    <mergeCell ref="D3:D4"/>
    <mergeCell ref="H3:J3"/>
    <mergeCell ref="K3:M3"/>
    <mergeCell ref="H4:J4"/>
    <mergeCell ref="K4:M4"/>
    <mergeCell ref="B3:B4"/>
    <mergeCell ref="E3:F4"/>
    <mergeCell ref="G3:G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16"/>
  <sheetViews>
    <sheetView zoomScale="90" zoomScaleNormal="90" workbookViewId="0">
      <selection activeCell="G10" sqref="G10"/>
    </sheetView>
  </sheetViews>
  <sheetFormatPr defaultColWidth="9.140625" defaultRowHeight="15" x14ac:dyDescent="0.25"/>
  <cols>
    <col min="1" max="1" width="16.42578125" style="1" customWidth="1"/>
    <col min="2" max="2" width="47.42578125" style="1" customWidth="1"/>
    <col min="3" max="3" width="18" style="1" customWidth="1"/>
    <col min="4" max="4" width="9" style="1" customWidth="1"/>
    <col min="5" max="5" width="7" style="33" customWidth="1"/>
    <col min="6" max="6" width="7.28515625" style="1" customWidth="1"/>
    <col min="7" max="7" width="15.5703125" style="1" bestFit="1" customWidth="1"/>
    <col min="8" max="13" width="9.140625" style="1"/>
    <col min="14" max="14" width="13.28515625" style="1" bestFit="1" customWidth="1"/>
    <col min="15" max="15" width="83.5703125" style="1" bestFit="1" customWidth="1"/>
    <col min="16" max="16384" width="9.140625" style="1"/>
  </cols>
  <sheetData>
    <row r="1" spans="1:15" ht="30" customHeight="1" thickBot="1" x14ac:dyDescent="0.3"/>
    <row r="2" spans="1:15" s="66" customFormat="1" ht="24.75" customHeight="1" thickBot="1" x14ac:dyDescent="0.4">
      <c r="A2" s="213" t="s">
        <v>393</v>
      </c>
      <c r="B2" s="214"/>
      <c r="C2" s="214"/>
      <c r="D2" s="214"/>
      <c r="E2" s="214"/>
      <c r="F2" s="134"/>
      <c r="G2" s="1"/>
    </row>
    <row r="3" spans="1:15" s="2" customFormat="1" ht="18.75" customHeight="1" x14ac:dyDescent="0.2">
      <c r="A3" s="318" t="s">
        <v>4</v>
      </c>
      <c r="B3" s="199" t="s">
        <v>394</v>
      </c>
      <c r="C3" s="320" t="s">
        <v>3</v>
      </c>
      <c r="D3" s="322" t="s">
        <v>19</v>
      </c>
      <c r="E3" s="323"/>
      <c r="G3" s="1"/>
      <c r="H3" s="10">
        <v>1</v>
      </c>
      <c r="I3" s="11"/>
    </row>
    <row r="4" spans="1:15" s="2" customFormat="1" ht="18.75" customHeight="1" thickBot="1" x14ac:dyDescent="0.25">
      <c r="A4" s="319"/>
      <c r="B4" s="216"/>
      <c r="C4" s="321"/>
      <c r="D4" s="220"/>
      <c r="E4" s="222"/>
      <c r="G4" s="1"/>
      <c r="H4" s="12">
        <v>0.25800000000000001</v>
      </c>
      <c r="I4" s="13">
        <f>1+H4</f>
        <v>1.258</v>
      </c>
    </row>
    <row r="5" spans="1:15" s="2" customFormat="1" ht="18.75" customHeight="1" thickBot="1" x14ac:dyDescent="0.25">
      <c r="A5" s="300" t="s">
        <v>21</v>
      </c>
      <c r="B5" s="301"/>
      <c r="C5" s="301"/>
      <c r="D5" s="301"/>
      <c r="E5" s="301"/>
      <c r="F5" s="135"/>
      <c r="G5" s="1"/>
      <c r="N5" s="1"/>
    </row>
    <row r="6" spans="1:15" ht="18" customHeight="1" x14ac:dyDescent="0.2">
      <c r="A6" s="306" t="s">
        <v>318</v>
      </c>
      <c r="B6" s="302" t="s">
        <v>73</v>
      </c>
      <c r="C6" s="304" t="s">
        <v>331</v>
      </c>
      <c r="D6" s="314" t="s">
        <v>22</v>
      </c>
      <c r="E6" s="315"/>
      <c r="H6" s="324"/>
      <c r="I6" s="324"/>
      <c r="J6" s="324"/>
      <c r="N6" s="1" t="str">
        <f>IFERROR(INDEX(#REF!,MATCH(ROW(#REF!),#REF!,0)),"")</f>
        <v/>
      </c>
      <c r="O6" s="1" t="str">
        <f>IFERROR(INDEX(#REF!,MATCH(ROW(#REF!),#REF!,0)),"")</f>
        <v/>
      </c>
    </row>
    <row r="7" spans="1:15" ht="15.75" customHeight="1" thickBot="1" x14ac:dyDescent="0.25">
      <c r="A7" s="307"/>
      <c r="B7" s="303"/>
      <c r="C7" s="305"/>
      <c r="D7" s="316"/>
      <c r="E7" s="317"/>
      <c r="H7" s="45"/>
      <c r="N7" s="1" t="str">
        <f>IFERROR(INDEX(#REF!,MATCH(ROW(#REF!),#REF!,0)),"")</f>
        <v/>
      </c>
      <c r="O7" s="1" t="str">
        <f>IFERROR(INDEX(#REF!,MATCH(ROW(#REF!),#REF!,0)),"")</f>
        <v/>
      </c>
    </row>
    <row r="8" spans="1:15" ht="21" customHeight="1" x14ac:dyDescent="0.2">
      <c r="A8" s="306" t="s">
        <v>319</v>
      </c>
      <c r="B8" s="302" t="s">
        <v>320</v>
      </c>
      <c r="C8" s="328" t="s">
        <v>331</v>
      </c>
      <c r="D8" s="329" t="s">
        <v>23</v>
      </c>
      <c r="E8" s="330"/>
      <c r="N8" s="1" t="str">
        <f>IFERROR(INDEX(#REF!,MATCH(ROW(#REF!),#REF!,0)),"")</f>
        <v/>
      </c>
      <c r="O8" s="1" t="str">
        <f>IFERROR(INDEX(#REF!,MATCH(ROW(#REF!),#REF!,0)),"")</f>
        <v/>
      </c>
    </row>
    <row r="9" spans="1:15" ht="17.25" customHeight="1" thickBot="1" x14ac:dyDescent="0.25">
      <c r="A9" s="307"/>
      <c r="B9" s="303"/>
      <c r="C9" s="305"/>
      <c r="D9" s="314"/>
      <c r="E9" s="315"/>
      <c r="N9" s="1" t="str">
        <f>IFERROR(INDEX(#REF!,MATCH(ROW(#REF!),#REF!,0)),"")</f>
        <v/>
      </c>
      <c r="O9" s="1" t="str">
        <f>IFERROR(INDEX(#REF!,MATCH(ROW(#REF!),#REF!,0)),"")</f>
        <v/>
      </c>
    </row>
    <row r="10" spans="1:15" ht="18" customHeight="1" x14ac:dyDescent="0.2">
      <c r="A10" s="306" t="s">
        <v>321</v>
      </c>
      <c r="B10" s="302" t="s">
        <v>74</v>
      </c>
      <c r="C10" s="308" t="s">
        <v>331</v>
      </c>
      <c r="D10" s="310" t="s">
        <v>24</v>
      </c>
      <c r="E10" s="311"/>
      <c r="N10" s="1" t="str">
        <f>IFERROR(INDEX(#REF!,MATCH(ROW(#REF!),#REF!,0)),"")</f>
        <v/>
      </c>
      <c r="O10" s="1" t="str">
        <f>IFERROR(INDEX(#REF!,MATCH(ROW(#REF!),#REF!,0)),"")</f>
        <v/>
      </c>
    </row>
    <row r="11" spans="1:15" ht="15.75" customHeight="1" thickBot="1" x14ac:dyDescent="0.25">
      <c r="A11" s="307"/>
      <c r="B11" s="303"/>
      <c r="C11" s="309"/>
      <c r="D11" s="312"/>
      <c r="E11" s="313"/>
      <c r="N11" s="1" t="str">
        <f>IFERROR(INDEX(#REF!,MATCH(ROW(#REF!),#REF!,0)),"")</f>
        <v/>
      </c>
    </row>
    <row r="12" spans="1:15" ht="18" customHeight="1" x14ac:dyDescent="0.2">
      <c r="A12" s="306" t="s">
        <v>322</v>
      </c>
      <c r="B12" s="302" t="s">
        <v>75</v>
      </c>
      <c r="C12" s="308" t="s">
        <v>331</v>
      </c>
      <c r="D12" s="310" t="s">
        <v>25</v>
      </c>
      <c r="E12" s="311"/>
    </row>
    <row r="13" spans="1:15" ht="15.75" customHeight="1" thickBot="1" x14ac:dyDescent="0.25">
      <c r="A13" s="307"/>
      <c r="B13" s="303"/>
      <c r="C13" s="325"/>
      <c r="D13" s="326"/>
      <c r="E13" s="327"/>
    </row>
    <row r="15" spans="1:15" ht="14.25" x14ac:dyDescent="0.2">
      <c r="A15" s="236" t="s">
        <v>395</v>
      </c>
      <c r="B15" s="236"/>
      <c r="C15" s="236"/>
      <c r="D15" s="236"/>
      <c r="E15" s="236"/>
    </row>
    <row r="16" spans="1:15" ht="14.25" x14ac:dyDescent="0.2">
      <c r="A16" s="223" t="s">
        <v>26</v>
      </c>
      <c r="B16" s="223"/>
      <c r="C16" s="223"/>
      <c r="D16" s="223"/>
      <c r="E16" s="223"/>
    </row>
  </sheetData>
  <mergeCells count="25">
    <mergeCell ref="H6:J6"/>
    <mergeCell ref="A16:E16"/>
    <mergeCell ref="B12:B13"/>
    <mergeCell ref="C12:C13"/>
    <mergeCell ref="D12:E13"/>
    <mergeCell ref="A15:E15"/>
    <mergeCell ref="B8:B9"/>
    <mergeCell ref="C8:C9"/>
    <mergeCell ref="D8:E9"/>
    <mergeCell ref="A12:A13"/>
    <mergeCell ref="A10:A11"/>
    <mergeCell ref="B10:B11"/>
    <mergeCell ref="C10:C11"/>
    <mergeCell ref="D10:E11"/>
    <mergeCell ref="D6:E7"/>
    <mergeCell ref="A2:E2"/>
    <mergeCell ref="A3:A4"/>
    <mergeCell ref="B3:B4"/>
    <mergeCell ref="C3:C4"/>
    <mergeCell ref="D3:E4"/>
    <mergeCell ref="A5:E5"/>
    <mergeCell ref="B6:B7"/>
    <mergeCell ref="C6:C7"/>
    <mergeCell ref="A8:A9"/>
    <mergeCell ref="A6:A7"/>
  </mergeCells>
  <pageMargins left="0.511811024" right="0.511811024" top="0.78740157499999996" bottom="0.78740157499999996" header="0.31496062000000002" footer="0.31496062000000002"/>
  <pageSetup paperSize="9" scale="10" fitToHeight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U47"/>
  <sheetViews>
    <sheetView topLeftCell="A10" zoomScale="90" zoomScaleNormal="90" workbookViewId="0">
      <selection activeCell="D12" sqref="D12:D13"/>
    </sheetView>
  </sheetViews>
  <sheetFormatPr defaultRowHeight="14.25" x14ac:dyDescent="0.2"/>
  <cols>
    <col min="1" max="1" width="0.85546875" style="1" customWidth="1"/>
    <col min="2" max="2" width="37" style="1" customWidth="1"/>
    <col min="3" max="3" width="14" style="1" customWidth="1"/>
    <col min="4" max="4" width="10.85546875" style="34" customWidth="1"/>
    <col min="5" max="5" width="10.85546875" style="125" customWidth="1"/>
    <col min="6" max="6" width="8.5703125" style="1" customWidth="1"/>
    <col min="7" max="7" width="8" style="1" customWidth="1"/>
    <col min="8" max="8" width="16.7109375" style="72" customWidth="1"/>
    <col min="9" max="9" width="17.7109375" style="72" customWidth="1"/>
    <col min="10" max="10" width="7.28515625" style="1" customWidth="1"/>
    <col min="11" max="11" width="15.5703125" style="1" bestFit="1" customWidth="1"/>
    <col min="12" max="18" width="9.140625" style="1"/>
    <col min="19" max="19" width="26" style="1" customWidth="1"/>
    <col min="20" max="20" width="9.140625" style="1"/>
    <col min="21" max="21" width="33.140625" style="1" bestFit="1" customWidth="1"/>
    <col min="22" max="16384" width="9.140625" style="1"/>
  </cols>
  <sheetData>
    <row r="1" spans="2:21" ht="30" customHeight="1" thickBot="1" x14ac:dyDescent="0.25">
      <c r="B1" s="62"/>
      <c r="C1" s="44"/>
      <c r="D1" s="111"/>
      <c r="E1" s="112"/>
      <c r="F1" s="113"/>
      <c r="G1" s="113"/>
      <c r="H1" s="113"/>
      <c r="I1" s="113"/>
    </row>
    <row r="2" spans="2:21" s="114" customFormat="1" ht="19.5" customHeight="1" thickBot="1" x14ac:dyDescent="0.35">
      <c r="B2" s="213" t="s">
        <v>388</v>
      </c>
      <c r="C2" s="214"/>
      <c r="D2" s="214"/>
      <c r="E2" s="214"/>
      <c r="F2" s="214"/>
      <c r="G2" s="214"/>
      <c r="H2" s="214"/>
      <c r="I2" s="215"/>
      <c r="J2" s="115"/>
      <c r="K2"/>
    </row>
    <row r="3" spans="2:21" ht="22.5" customHeight="1" x14ac:dyDescent="0.25">
      <c r="B3" s="199" t="s">
        <v>389</v>
      </c>
      <c r="C3" s="320" t="s">
        <v>3</v>
      </c>
      <c r="D3" s="335" t="s">
        <v>357</v>
      </c>
      <c r="E3" s="336"/>
      <c r="F3" s="322" t="s">
        <v>390</v>
      </c>
      <c r="G3" s="323"/>
      <c r="H3" s="331" t="s">
        <v>391</v>
      </c>
      <c r="I3" s="331" t="s">
        <v>392</v>
      </c>
      <c r="J3" s="116"/>
      <c r="K3"/>
      <c r="L3" s="10">
        <v>1</v>
      </c>
      <c r="M3" s="11"/>
    </row>
    <row r="4" spans="2:21" ht="39" customHeight="1" thickBot="1" x14ac:dyDescent="0.3">
      <c r="B4" s="216"/>
      <c r="C4" s="321"/>
      <c r="D4" s="337"/>
      <c r="E4" s="338"/>
      <c r="F4" s="220"/>
      <c r="G4" s="222"/>
      <c r="H4" s="332"/>
      <c r="I4" s="332"/>
      <c r="J4" s="116"/>
      <c r="K4"/>
      <c r="L4" s="12">
        <v>0.25800000000000001</v>
      </c>
      <c r="M4" s="13">
        <f>1+L4</f>
        <v>1.258</v>
      </c>
    </row>
    <row r="5" spans="2:21" ht="15.75" thickBot="1" x14ac:dyDescent="0.3">
      <c r="B5" s="339" t="s">
        <v>219</v>
      </c>
      <c r="C5" s="340"/>
      <c r="D5" s="341"/>
      <c r="E5" s="341"/>
      <c r="F5" s="341"/>
      <c r="G5" s="341"/>
      <c r="H5" s="341"/>
      <c r="I5" s="342"/>
      <c r="J5" s="116"/>
      <c r="K5"/>
    </row>
    <row r="6" spans="2:21" ht="17.25" customHeight="1" x14ac:dyDescent="0.25">
      <c r="B6" s="117" t="s">
        <v>210</v>
      </c>
      <c r="C6" s="328" t="s">
        <v>328</v>
      </c>
      <c r="D6" s="333">
        <v>9.6</v>
      </c>
      <c r="E6" s="343">
        <f>D6*$L$3*$M$4</f>
        <v>12.0768</v>
      </c>
      <c r="F6" s="22" t="s">
        <v>27</v>
      </c>
      <c r="G6" s="103">
        <v>15</v>
      </c>
      <c r="H6" s="118">
        <f>D6*G6</f>
        <v>144</v>
      </c>
      <c r="I6" s="17">
        <f>E6*G6</f>
        <v>181.15200000000002</v>
      </c>
      <c r="K6"/>
      <c r="L6" s="119"/>
      <c r="T6" s="9">
        <f>IF(B6&lt;&gt;"",MAX($T$1:T5)+1,"")</f>
        <v>1</v>
      </c>
      <c r="U6" s="1" t="str">
        <f>IFERROR(INDEX($B$6:$B$21,MATCH(ROW(B1),$T$6:$T21,0)),"")</f>
        <v>64.15.05</v>
      </c>
    </row>
    <row r="7" spans="2:21" ht="17.25" customHeight="1" thickBot="1" x14ac:dyDescent="0.3">
      <c r="B7" s="120" t="s">
        <v>199</v>
      </c>
      <c r="C7" s="305"/>
      <c r="D7" s="334"/>
      <c r="E7" s="344"/>
      <c r="F7" s="19" t="s">
        <v>28</v>
      </c>
      <c r="G7" s="106">
        <f>G6*12</f>
        <v>180</v>
      </c>
      <c r="H7" s="121">
        <f>D6*G7</f>
        <v>1728</v>
      </c>
      <c r="I7" s="21">
        <f>E6*G7</f>
        <v>2173.8240000000001</v>
      </c>
      <c r="J7" s="1" t="s">
        <v>213</v>
      </c>
      <c r="K7"/>
      <c r="T7" s="9">
        <f>IF(B7&lt;&gt;"",MAX($T$1:T6)+1,"")</f>
        <v>2</v>
      </c>
      <c r="U7" s="1" t="str">
        <f>IFERROR(INDEX($B$6:$B$21,MATCH(ROW(B2),$T$6:$T22,0)),"")</f>
        <v>FORMATO A0</v>
      </c>
    </row>
    <row r="8" spans="2:21" ht="17.25" customHeight="1" x14ac:dyDescent="0.25">
      <c r="B8" s="122" t="s">
        <v>212</v>
      </c>
      <c r="C8" s="328" t="s">
        <v>328</v>
      </c>
      <c r="D8" s="333">
        <v>11.5</v>
      </c>
      <c r="E8" s="343">
        <f t="shared" ref="E8" si="0">D8*$L$3*$M$4</f>
        <v>14.467000000000001</v>
      </c>
      <c r="F8" s="22" t="s">
        <v>27</v>
      </c>
      <c r="G8" s="103">
        <v>15</v>
      </c>
      <c r="H8" s="118">
        <f>D8*G8</f>
        <v>172.5</v>
      </c>
      <c r="I8" s="17">
        <f>E8*G8</f>
        <v>217.005</v>
      </c>
      <c r="K8"/>
      <c r="T8" s="9">
        <f ca="1">IF(B8&lt;&gt;"",MAX($T$1:T21)+1,"")</f>
        <v>15</v>
      </c>
      <c r="U8" s="1" t="str">
        <f>IFERROR(INDEX($B$6:$B$21,MATCH(ROW(#REF!),$T$6:$T37,0)),"")</f>
        <v/>
      </c>
    </row>
    <row r="9" spans="2:21" ht="17.25" customHeight="1" thickBot="1" x14ac:dyDescent="0.3">
      <c r="B9" s="120" t="s">
        <v>205</v>
      </c>
      <c r="C9" s="305"/>
      <c r="D9" s="334"/>
      <c r="E9" s="344"/>
      <c r="F9" s="19" t="s">
        <v>28</v>
      </c>
      <c r="G9" s="106">
        <f>G8*12</f>
        <v>180</v>
      </c>
      <c r="H9" s="121">
        <f>D8*G9</f>
        <v>2070</v>
      </c>
      <c r="I9" s="21">
        <f>E8*G9</f>
        <v>2604.06</v>
      </c>
      <c r="J9" s="1" t="s">
        <v>213</v>
      </c>
      <c r="K9"/>
      <c r="T9" s="9">
        <f ca="1">IF(B9&lt;&gt;"",MAX($T$1:T8)+1,"")</f>
        <v>16</v>
      </c>
      <c r="U9" s="1" t="str">
        <f ca="1">IFERROR(INDEX($B$6:$B$21,MATCH(ROW(B20),$T$6:$T38,0)),"")</f>
        <v/>
      </c>
    </row>
    <row r="10" spans="2:21" ht="17.25" customHeight="1" x14ac:dyDescent="0.25">
      <c r="B10" s="123" t="s">
        <v>209</v>
      </c>
      <c r="C10" s="328" t="s">
        <v>328</v>
      </c>
      <c r="D10" s="333">
        <v>6</v>
      </c>
      <c r="E10" s="343">
        <f t="shared" ref="E10" si="1">D10*$L$3*$M$4</f>
        <v>7.548</v>
      </c>
      <c r="F10" s="15" t="s">
        <v>27</v>
      </c>
      <c r="G10" s="124">
        <v>600</v>
      </c>
      <c r="H10" s="118">
        <f>D10*G10</f>
        <v>3600</v>
      </c>
      <c r="I10" s="17">
        <f>E10*G10</f>
        <v>4528.8</v>
      </c>
      <c r="K10"/>
      <c r="T10" s="9">
        <f>IF(B10&lt;&gt;"",MAX($T$1:T7)+1,"")</f>
        <v>3</v>
      </c>
      <c r="U10" s="1" t="str">
        <f ca="1">IFERROR(INDEX($B$6:$B$21,MATCH(ROW(B3),$T$6:$T23,0)),"")</f>
        <v>64.15.04</v>
      </c>
    </row>
    <row r="11" spans="2:21" ht="17.25" customHeight="1" thickBot="1" x14ac:dyDescent="0.25">
      <c r="B11" s="120" t="s">
        <v>198</v>
      </c>
      <c r="C11" s="305"/>
      <c r="D11" s="334"/>
      <c r="E11" s="344"/>
      <c r="F11" s="19" t="s">
        <v>28</v>
      </c>
      <c r="G11" s="106">
        <f>G10*12</f>
        <v>7200</v>
      </c>
      <c r="H11" s="121">
        <f>D10*G11</f>
        <v>43200</v>
      </c>
      <c r="I11" s="21">
        <f>E10*G11</f>
        <v>54345.599999999999</v>
      </c>
      <c r="J11" s="1" t="s">
        <v>213</v>
      </c>
      <c r="T11" s="9">
        <f ca="1">IF(B11&lt;&gt;"",MAX($T$1:T10)+1,"")</f>
        <v>4</v>
      </c>
      <c r="U11" s="1" t="str">
        <f ca="1">IFERROR(INDEX($B$6:$B$21,MATCH(ROW(B4),$T$6:$T24,0)),"")</f>
        <v>FORMATO A1</v>
      </c>
    </row>
    <row r="12" spans="2:21" ht="17.25" customHeight="1" x14ac:dyDescent="0.2">
      <c r="B12" s="122" t="s">
        <v>211</v>
      </c>
      <c r="C12" s="328" t="s">
        <v>328</v>
      </c>
      <c r="D12" s="333">
        <v>8.5</v>
      </c>
      <c r="E12" s="343">
        <f t="shared" ref="E12" si="2">D12*$L$3*$M$4</f>
        <v>10.693</v>
      </c>
      <c r="F12" s="22" t="s">
        <v>27</v>
      </c>
      <c r="G12" s="103">
        <v>300</v>
      </c>
      <c r="H12" s="118">
        <f>D12*G12</f>
        <v>2550</v>
      </c>
      <c r="I12" s="17">
        <f>E12*G12</f>
        <v>3207.9</v>
      </c>
      <c r="T12" s="9">
        <f ca="1">IF(B12&lt;&gt;"",MAX($T$1:T21)+1,"")</f>
        <v>13</v>
      </c>
      <c r="U12" s="1" t="str">
        <f ca="1">IFERROR(INDEX($B$6:$B$21,MATCH(ROW(B19),$T$6:$T35,0)),"")</f>
        <v/>
      </c>
    </row>
    <row r="13" spans="2:21" ht="17.25" customHeight="1" thickBot="1" x14ac:dyDescent="0.25">
      <c r="B13" s="120" t="s">
        <v>204</v>
      </c>
      <c r="C13" s="305"/>
      <c r="D13" s="334"/>
      <c r="E13" s="344"/>
      <c r="F13" s="19" t="s">
        <v>28</v>
      </c>
      <c r="G13" s="106">
        <f>G12*12</f>
        <v>3600</v>
      </c>
      <c r="H13" s="121">
        <f>D12*G13</f>
        <v>30600</v>
      </c>
      <c r="I13" s="21">
        <f>E12*G13</f>
        <v>38494.799999999996</v>
      </c>
      <c r="J13" s="1" t="s">
        <v>213</v>
      </c>
      <c r="T13" s="9">
        <f ca="1">IF(B13&lt;&gt;"",MAX($T$1:T12)+1,"")</f>
        <v>14</v>
      </c>
      <c r="U13" s="1" t="str">
        <f>IFERROR(INDEX($B$6:$B$21,MATCH(ROW(#REF!),$T$6:$T36,0)),"")</f>
        <v/>
      </c>
    </row>
    <row r="14" spans="2:21" ht="17.25" customHeight="1" x14ac:dyDescent="0.2">
      <c r="B14" s="117" t="s">
        <v>208</v>
      </c>
      <c r="C14" s="328" t="s">
        <v>328</v>
      </c>
      <c r="D14" s="333">
        <v>4.5</v>
      </c>
      <c r="E14" s="343">
        <f t="shared" ref="E14" si="3">D14*$L$3*$M$4</f>
        <v>5.6609999999999996</v>
      </c>
      <c r="F14" s="22" t="s">
        <v>27</v>
      </c>
      <c r="G14" s="103">
        <v>150</v>
      </c>
      <c r="H14" s="118">
        <f>D14*G14</f>
        <v>675</v>
      </c>
      <c r="I14" s="17">
        <f>E14*G14</f>
        <v>849.15</v>
      </c>
      <c r="T14" s="9">
        <f ca="1">IF(B14&lt;&gt;"",MAX($T$1:T11)+1,"")</f>
        <v>5</v>
      </c>
      <c r="U14" s="1" t="str">
        <f ca="1">IFERROR(INDEX($B$6:$B$21,MATCH(ROW(B5),$T$6:$T25,0)),"")</f>
        <v>64.15.03</v>
      </c>
    </row>
    <row r="15" spans="2:21" ht="17.25" customHeight="1" thickBot="1" x14ac:dyDescent="0.25">
      <c r="B15" s="120" t="s">
        <v>197</v>
      </c>
      <c r="C15" s="305"/>
      <c r="D15" s="334"/>
      <c r="E15" s="344"/>
      <c r="F15" s="19" t="s">
        <v>28</v>
      </c>
      <c r="G15" s="106">
        <f>G14*12</f>
        <v>1800</v>
      </c>
      <c r="H15" s="121">
        <f>D14*G15</f>
        <v>8100</v>
      </c>
      <c r="I15" s="21">
        <f>E14*G15</f>
        <v>10189.799999999999</v>
      </c>
      <c r="J15" s="1" t="s">
        <v>213</v>
      </c>
      <c r="T15" s="9">
        <f ca="1">IF(B15&lt;&gt;"",MAX($T$1:T14)+1,"")</f>
        <v>6</v>
      </c>
      <c r="U15" s="1" t="str">
        <f ca="1">IFERROR(INDEX($B$6:$B$21,MATCH(ROW(B6),$T$6:$T26,0)),"")</f>
        <v>FORMATO A2</v>
      </c>
    </row>
    <row r="16" spans="2:21" ht="17.25" customHeight="1" x14ac:dyDescent="0.2">
      <c r="B16" s="117" t="s">
        <v>207</v>
      </c>
      <c r="C16" s="328" t="s">
        <v>328</v>
      </c>
      <c r="D16" s="333">
        <v>2.7</v>
      </c>
      <c r="E16" s="343">
        <f t="shared" ref="E16" si="4">D16*$L$3*$M$4</f>
        <v>3.3966000000000003</v>
      </c>
      <c r="F16" s="22" t="s">
        <v>27</v>
      </c>
      <c r="G16" s="103">
        <v>150</v>
      </c>
      <c r="H16" s="118">
        <f>D16*G16</f>
        <v>405</v>
      </c>
      <c r="I16" s="17">
        <f>E16*G16</f>
        <v>509.49000000000007</v>
      </c>
      <c r="T16" s="9">
        <f ca="1">IF(B16&lt;&gt;"",MAX($T$1:T15)+1,"")</f>
        <v>7</v>
      </c>
      <c r="U16" s="1" t="str">
        <f ca="1">IFERROR(INDEX($B$6:$B$21,MATCH(ROW(B7),$T$6:$T27,0)),"")</f>
        <v>64.15.02</v>
      </c>
    </row>
    <row r="17" spans="2:21" ht="17.25" customHeight="1" thickBot="1" x14ac:dyDescent="0.25">
      <c r="B17" s="120" t="s">
        <v>201</v>
      </c>
      <c r="C17" s="305"/>
      <c r="D17" s="334"/>
      <c r="E17" s="344"/>
      <c r="F17" s="19" t="s">
        <v>28</v>
      </c>
      <c r="G17" s="106">
        <f>G16*12</f>
        <v>1800</v>
      </c>
      <c r="H17" s="121">
        <f>D16*G17</f>
        <v>4860</v>
      </c>
      <c r="I17" s="21">
        <f>E16*G17</f>
        <v>6113.88</v>
      </c>
      <c r="J17" s="1" t="s">
        <v>213</v>
      </c>
      <c r="T17" s="9">
        <f ca="1">IF(B17&lt;&gt;"",MAX($T$1:T16)+1,"")</f>
        <v>8</v>
      </c>
      <c r="U17" s="1" t="str">
        <f ca="1">IFERROR(INDEX($B$6:$B$21,MATCH(ROW(B10),$T$6:$T28,0)),"")</f>
        <v>FORMATO A3</v>
      </c>
    </row>
    <row r="18" spans="2:21" ht="17.25" customHeight="1" x14ac:dyDescent="0.2">
      <c r="B18" s="117" t="s">
        <v>206</v>
      </c>
      <c r="C18" s="328" t="s">
        <v>328</v>
      </c>
      <c r="D18" s="333">
        <v>1.5</v>
      </c>
      <c r="E18" s="343">
        <f t="shared" ref="E18" si="5">D18*$L$3*$M$4</f>
        <v>1.887</v>
      </c>
      <c r="F18" s="22" t="s">
        <v>27</v>
      </c>
      <c r="G18" s="103">
        <v>1500</v>
      </c>
      <c r="H18" s="118">
        <f>D18*G18</f>
        <v>2250</v>
      </c>
      <c r="I18" s="17">
        <f>E18*G18</f>
        <v>2830.5</v>
      </c>
      <c r="T18" s="9">
        <f ca="1">IF(B18&lt;&gt;"",MAX($T$1:T17)+1,"")</f>
        <v>9</v>
      </c>
      <c r="U18" s="1" t="str">
        <f ca="1">IFERROR(INDEX($B$6:$B$21,MATCH(ROW(B11),$T$6:$T29,0)),"")</f>
        <v>64.15.01</v>
      </c>
    </row>
    <row r="19" spans="2:21" ht="17.25" customHeight="1" thickBot="1" x14ac:dyDescent="0.25">
      <c r="B19" s="120" t="s">
        <v>200</v>
      </c>
      <c r="C19" s="305"/>
      <c r="D19" s="334"/>
      <c r="E19" s="344"/>
      <c r="F19" s="19" t="s">
        <v>28</v>
      </c>
      <c r="G19" s="106">
        <f>G18*12</f>
        <v>18000</v>
      </c>
      <c r="H19" s="121">
        <f>D18*G19</f>
        <v>27000</v>
      </c>
      <c r="I19" s="21">
        <f>E18*G19</f>
        <v>33966</v>
      </c>
      <c r="J19" s="1" t="s">
        <v>213</v>
      </c>
      <c r="T19" s="9">
        <f ca="1">IF(B19&lt;&gt;"",MAX($T$1:T18)+1,"")</f>
        <v>10</v>
      </c>
      <c r="U19" s="1" t="str">
        <f ca="1">IFERROR(INDEX($B$6:$B$21,MATCH(ROW(B14),$T$6:$T30,0)),"")</f>
        <v>EM CAPA A4 DE ACETATO, PVC/CROMICOTE, C/ ESPIRAL</v>
      </c>
    </row>
    <row r="20" spans="2:21" ht="17.25" customHeight="1" x14ac:dyDescent="0.2">
      <c r="B20" s="122" t="s">
        <v>202</v>
      </c>
      <c r="C20" s="328" t="s">
        <v>328</v>
      </c>
      <c r="D20" s="333">
        <v>4</v>
      </c>
      <c r="E20" s="343">
        <f t="shared" ref="E20" si="6">D20*$L$3*$M$4</f>
        <v>5.032</v>
      </c>
      <c r="F20" s="22" t="s">
        <v>27</v>
      </c>
      <c r="G20" s="103">
        <v>30</v>
      </c>
      <c r="H20" s="118">
        <f>D20*G20</f>
        <v>120</v>
      </c>
      <c r="I20" s="17">
        <f>E20*G20</f>
        <v>150.96</v>
      </c>
      <c r="T20" s="9">
        <f ca="1">IF(B20&lt;&gt;"",MAX($T$1:T19)+1,"")</f>
        <v>11</v>
      </c>
      <c r="U20" s="1" t="str">
        <f ca="1">IFERROR(INDEX($B$6:$B$21,MATCH(ROW(B17),$T$6:$T33,0)),"")</f>
        <v/>
      </c>
    </row>
    <row r="21" spans="2:21" ht="23.25" thickBot="1" x14ac:dyDescent="0.25">
      <c r="B21" s="120" t="s">
        <v>203</v>
      </c>
      <c r="C21" s="305"/>
      <c r="D21" s="334"/>
      <c r="E21" s="344"/>
      <c r="F21" s="19" t="s">
        <v>28</v>
      </c>
      <c r="G21" s="106">
        <f>G20*12</f>
        <v>360</v>
      </c>
      <c r="H21" s="121">
        <f>D20*G21</f>
        <v>1440</v>
      </c>
      <c r="I21" s="21">
        <f>E20*G21</f>
        <v>1811.52</v>
      </c>
      <c r="J21" s="1" t="s">
        <v>213</v>
      </c>
      <c r="T21" s="9">
        <f ca="1">IF(B21&lt;&gt;"",MAX($T$1:T20)+1,"")</f>
        <v>12</v>
      </c>
      <c r="U21" s="1" t="str">
        <f ca="1">IFERROR(INDEX($B$6:$B$21,MATCH(ROW(B18),$T$6:$T34,0)),"")</f>
        <v/>
      </c>
    </row>
    <row r="22" spans="2:21" ht="24.75" customHeight="1" thickBot="1" x14ac:dyDescent="0.25">
      <c r="B22" s="2"/>
      <c r="C22" s="110" t="s">
        <v>11</v>
      </c>
      <c r="D22" s="345" t="s">
        <v>11</v>
      </c>
      <c r="E22" s="346"/>
      <c r="F22" s="347"/>
      <c r="G22" s="348">
        <f>SUMIF(J6:J21,"S",I6:I21)</f>
        <v>149699.48399999997</v>
      </c>
      <c r="H22" s="349"/>
      <c r="I22" s="350"/>
      <c r="J22" s="116"/>
      <c r="K22" s="72"/>
      <c r="T22" s="9" t="str">
        <f>IF(B22&lt;&gt;"",MAX($T$1:T21)+1,"")</f>
        <v/>
      </c>
    </row>
    <row r="23" spans="2:21" ht="14.45" customHeight="1" x14ac:dyDescent="0.2"/>
    <row r="24" spans="2:21" x14ac:dyDescent="0.2">
      <c r="B24" s="126" t="s">
        <v>368</v>
      </c>
      <c r="C24" s="126"/>
      <c r="D24" s="127"/>
      <c r="E24" s="128"/>
      <c r="F24" s="126"/>
      <c r="G24" s="126"/>
      <c r="H24" s="127"/>
    </row>
    <row r="25" spans="2:21" x14ac:dyDescent="0.2">
      <c r="B25" s="129" t="s">
        <v>12</v>
      </c>
      <c r="C25" s="129"/>
      <c r="D25" s="130"/>
      <c r="E25" s="131"/>
      <c r="F25" s="129"/>
      <c r="G25" s="129"/>
      <c r="H25" s="130"/>
    </row>
    <row r="26" spans="2:21" x14ac:dyDescent="0.2">
      <c r="B26" s="85"/>
      <c r="C26" s="85"/>
      <c r="D26" s="132"/>
      <c r="E26" s="133"/>
    </row>
    <row r="28" spans="2:21" ht="35.25" customHeight="1" x14ac:dyDescent="0.2">
      <c r="D28" s="132"/>
      <c r="E28" s="133"/>
    </row>
    <row r="29" spans="2:21" ht="23.25" customHeight="1" x14ac:dyDescent="0.2">
      <c r="D29" s="132"/>
      <c r="E29" s="133"/>
    </row>
    <row r="30" spans="2:21" ht="27" customHeight="1" x14ac:dyDescent="0.2">
      <c r="D30" s="132"/>
      <c r="E30" s="133"/>
    </row>
    <row r="31" spans="2:21" ht="28.5" customHeight="1" x14ac:dyDescent="0.2">
      <c r="D31" s="132"/>
      <c r="E31" s="133"/>
    </row>
    <row r="32" spans="2:21" ht="30" customHeight="1" x14ac:dyDescent="0.2">
      <c r="D32" s="132"/>
      <c r="E32" s="133"/>
    </row>
    <row r="33" spans="4:5" ht="18.75" customHeight="1" x14ac:dyDescent="0.2">
      <c r="D33" s="132"/>
      <c r="E33" s="133"/>
    </row>
    <row r="47" spans="4:5" ht="15" customHeight="1" x14ac:dyDescent="0.2">
      <c r="D47" s="132"/>
      <c r="E47" s="133"/>
    </row>
  </sheetData>
  <mergeCells count="34">
    <mergeCell ref="C12:C13"/>
    <mergeCell ref="D12:D13"/>
    <mergeCell ref="E12:E13"/>
    <mergeCell ref="C8:C9"/>
    <mergeCell ref="D8:D9"/>
    <mergeCell ref="E8:E9"/>
    <mergeCell ref="E14:E15"/>
    <mergeCell ref="C20:C21"/>
    <mergeCell ref="D20:D21"/>
    <mergeCell ref="D22:F22"/>
    <mergeCell ref="G22:I22"/>
    <mergeCell ref="C16:C17"/>
    <mergeCell ref="D16:D17"/>
    <mergeCell ref="C18:C19"/>
    <mergeCell ref="D18:D19"/>
    <mergeCell ref="E16:E17"/>
    <mergeCell ref="E18:E19"/>
    <mergeCell ref="E20:E21"/>
    <mergeCell ref="H3:H4"/>
    <mergeCell ref="I3:I4"/>
    <mergeCell ref="C14:C15"/>
    <mergeCell ref="D14:D15"/>
    <mergeCell ref="B2:I2"/>
    <mergeCell ref="B3:B4"/>
    <mergeCell ref="C3:C4"/>
    <mergeCell ref="D3:E4"/>
    <mergeCell ref="F3:G4"/>
    <mergeCell ref="B5:I5"/>
    <mergeCell ref="C6:C7"/>
    <mergeCell ref="D6:D7"/>
    <mergeCell ref="C10:C11"/>
    <mergeCell ref="D10:D11"/>
    <mergeCell ref="E6:E7"/>
    <mergeCell ref="E10:E11"/>
  </mergeCells>
  <pageMargins left="0.511811024" right="0.511811024" top="0.78740157499999996" bottom="0.78740157499999996" header="0.31496062000000002" footer="0.31496062000000002"/>
  <pageSetup paperSize="9" scale="10" fitToHeight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38"/>
  <sheetViews>
    <sheetView topLeftCell="A2" zoomScale="90" zoomScaleNormal="90" workbookViewId="0">
      <selection activeCell="I20" sqref="I20:J20"/>
    </sheetView>
  </sheetViews>
  <sheetFormatPr defaultColWidth="9.140625" defaultRowHeight="15" x14ac:dyDescent="0.25"/>
  <cols>
    <col min="1" max="1" width="15.42578125" style="2" customWidth="1"/>
    <col min="2" max="2" width="66.7109375" style="2" bestFit="1" customWidth="1"/>
    <col min="3" max="3" width="13.85546875" style="2" customWidth="1"/>
    <col min="4" max="4" width="12.85546875" style="2" customWidth="1"/>
    <col min="5" max="5" width="9.85546875" style="3" customWidth="1"/>
    <col min="6" max="6" width="14.28515625" style="98" customWidth="1"/>
    <col min="7" max="7" width="17" style="4" customWidth="1"/>
    <col min="8" max="8" width="8.28515625" style="2" bestFit="1" customWidth="1"/>
    <col min="9" max="9" width="10.5703125" style="99" customWidth="1"/>
    <col min="10" max="10" width="23" style="100" customWidth="1"/>
    <col min="11" max="11" width="7.28515625" style="2" customWidth="1"/>
    <col min="12" max="12" width="15.5703125" style="2" bestFit="1" customWidth="1"/>
    <col min="13" max="17" width="9.140625" style="2"/>
    <col min="18" max="18" width="14.5703125" style="2" customWidth="1"/>
    <col min="19" max="16384" width="9.140625" style="2"/>
  </cols>
  <sheetData>
    <row r="1" spans="1:19" ht="30" customHeight="1" thickBot="1" x14ac:dyDescent="0.3">
      <c r="L1"/>
    </row>
    <row r="2" spans="1:19" s="37" customFormat="1" ht="24.75" customHeight="1" thickBot="1" x14ac:dyDescent="0.3">
      <c r="A2" s="213" t="s">
        <v>382</v>
      </c>
      <c r="B2" s="214"/>
      <c r="C2" s="214"/>
      <c r="D2" s="214"/>
      <c r="E2" s="214"/>
      <c r="F2" s="214"/>
      <c r="G2" s="214"/>
      <c r="H2" s="214"/>
      <c r="I2" s="214"/>
      <c r="J2" s="215"/>
      <c r="L2"/>
    </row>
    <row r="3" spans="1:19" ht="22.5" customHeight="1" x14ac:dyDescent="0.25">
      <c r="A3" s="198" t="s">
        <v>4</v>
      </c>
      <c r="B3" s="199" t="s">
        <v>326</v>
      </c>
      <c r="C3" s="320" t="s">
        <v>3</v>
      </c>
      <c r="D3" s="320" t="s">
        <v>29</v>
      </c>
      <c r="E3" s="320" t="s">
        <v>369</v>
      </c>
      <c r="F3" s="362" t="s">
        <v>357</v>
      </c>
      <c r="G3" s="364" t="s">
        <v>358</v>
      </c>
      <c r="H3" s="322" t="s">
        <v>383</v>
      </c>
      <c r="I3" s="323"/>
      <c r="J3" s="366" t="s">
        <v>384</v>
      </c>
      <c r="L3"/>
      <c r="M3" s="10">
        <v>1</v>
      </c>
      <c r="N3" s="11"/>
    </row>
    <row r="4" spans="1:19" ht="22.5" customHeight="1" thickBot="1" x14ac:dyDescent="0.3">
      <c r="A4" s="216"/>
      <c r="B4" s="216"/>
      <c r="C4" s="321"/>
      <c r="D4" s="321"/>
      <c r="E4" s="321"/>
      <c r="F4" s="363"/>
      <c r="G4" s="365"/>
      <c r="H4" s="220"/>
      <c r="I4" s="222"/>
      <c r="J4" s="365"/>
      <c r="L4"/>
      <c r="M4" s="12">
        <v>0.25800000000000001</v>
      </c>
      <c r="N4" s="13">
        <f>1+M4</f>
        <v>1.258</v>
      </c>
    </row>
    <row r="5" spans="1:19" s="101" customFormat="1" ht="16.5" customHeight="1" thickBot="1" x14ac:dyDescent="0.3">
      <c r="A5" s="367" t="s">
        <v>334</v>
      </c>
      <c r="B5" s="368"/>
      <c r="C5" s="368"/>
      <c r="D5" s="368"/>
      <c r="E5" s="368"/>
      <c r="F5" s="368"/>
      <c r="G5" s="368"/>
      <c r="H5" s="368"/>
      <c r="I5" s="368"/>
      <c r="J5" s="369"/>
      <c r="L5"/>
    </row>
    <row r="6" spans="1:19" ht="15" customHeight="1" x14ac:dyDescent="0.25">
      <c r="A6" s="355" t="s">
        <v>239</v>
      </c>
      <c r="B6" s="357" t="s">
        <v>240</v>
      </c>
      <c r="C6" s="328" t="s">
        <v>335</v>
      </c>
      <c r="D6" s="359" t="s">
        <v>76</v>
      </c>
      <c r="E6" s="371">
        <v>8</v>
      </c>
      <c r="F6" s="351">
        <v>924.92</v>
      </c>
      <c r="G6" s="370">
        <f t="shared" ref="G6" si="0">F6*$M$3*$N$4</f>
        <v>1163.54936</v>
      </c>
      <c r="H6" s="102" t="s">
        <v>30</v>
      </c>
      <c r="I6" s="103">
        <v>6</v>
      </c>
      <c r="J6" s="104">
        <f>G6*I6</f>
        <v>6981.2961599999999</v>
      </c>
      <c r="L6"/>
      <c r="M6" s="1"/>
      <c r="P6" s="9"/>
      <c r="Q6" s="1" t="str">
        <f>IFERROR(INDEX(#REF!,MATCH(ROW(#REF!),$P$5:$P19,0)),"")</f>
        <v/>
      </c>
      <c r="R6" s="1" t="str">
        <f>IFERROR(INDEX(#REF!,MATCH(ROW(#REF!),$P$5:$P19,0)),"")</f>
        <v/>
      </c>
      <c r="S6" s="1" t="str">
        <f>IFERROR(INDEX(#REF!,MATCH(ROW(#REF!),$P$6:$P19,0)),"")</f>
        <v/>
      </c>
    </row>
    <row r="7" spans="1:19" ht="15" customHeight="1" thickBot="1" x14ac:dyDescent="0.3">
      <c r="A7" s="356"/>
      <c r="B7" s="358"/>
      <c r="C7" s="305"/>
      <c r="D7" s="360"/>
      <c r="E7" s="361"/>
      <c r="F7" s="352"/>
      <c r="G7" s="354"/>
      <c r="H7" s="105" t="s">
        <v>31</v>
      </c>
      <c r="I7" s="106">
        <f>I6*12</f>
        <v>72</v>
      </c>
      <c r="J7" s="107">
        <f>G6*I7</f>
        <v>83775.553920000006</v>
      </c>
      <c r="K7" s="2" t="s">
        <v>213</v>
      </c>
      <c r="L7"/>
      <c r="P7" s="9"/>
      <c r="Q7" s="1" t="str">
        <f>IFERROR(INDEX(#REF!,MATCH(ROW(#REF!),$P$5:$P19,0)),"")</f>
        <v/>
      </c>
      <c r="R7" s="1" t="str">
        <f>IFERROR(INDEX(#REF!,MATCH(ROW(#REF!),$P$5:$P19,0)),"")</f>
        <v/>
      </c>
      <c r="S7" s="1" t="str">
        <f>IFERROR(INDEX(#REF!,MATCH(ROW(#REF!),$P$6:$P19,0)),"")</f>
        <v/>
      </c>
    </row>
    <row r="8" spans="1:19" ht="15" customHeight="1" x14ac:dyDescent="0.25">
      <c r="A8" s="355" t="s">
        <v>243</v>
      </c>
      <c r="B8" s="357" t="s">
        <v>244</v>
      </c>
      <c r="C8" s="328" t="s">
        <v>335</v>
      </c>
      <c r="D8" s="359" t="s">
        <v>76</v>
      </c>
      <c r="E8" s="198">
        <v>20</v>
      </c>
      <c r="F8" s="351">
        <v>2247.69</v>
      </c>
      <c r="G8" s="370">
        <f t="shared" ref="G8" si="1">F8*$M$3*$N$4</f>
        <v>2827.59402</v>
      </c>
      <c r="H8" s="102" t="s">
        <v>30</v>
      </c>
      <c r="I8" s="103">
        <v>2</v>
      </c>
      <c r="J8" s="104">
        <f>G8*I8</f>
        <v>5655.18804</v>
      </c>
      <c r="L8"/>
      <c r="P8" s="9"/>
      <c r="Q8" s="1" t="str">
        <f>IFERROR(INDEX(#REF!,MATCH(ROW(#REF!),$P$5:$P20,0)),"")</f>
        <v/>
      </c>
      <c r="R8" s="1" t="str">
        <f>IFERROR(INDEX(#REF!,MATCH(ROW(#REF!),$P$5:$P20,0)),"")</f>
        <v/>
      </c>
      <c r="S8" s="1" t="str">
        <f>IFERROR(INDEX(#REF!,MATCH(ROW(#REF!),$P$6:$P20,0)),"")</f>
        <v/>
      </c>
    </row>
    <row r="9" spans="1:19" ht="15" customHeight="1" thickBot="1" x14ac:dyDescent="0.3">
      <c r="A9" s="356"/>
      <c r="B9" s="358"/>
      <c r="C9" s="305"/>
      <c r="D9" s="360"/>
      <c r="E9" s="216"/>
      <c r="F9" s="352"/>
      <c r="G9" s="354"/>
      <c r="H9" s="105" t="s">
        <v>31</v>
      </c>
      <c r="I9" s="106">
        <f>I8*12</f>
        <v>24</v>
      </c>
      <c r="J9" s="107">
        <f>G8*I9</f>
        <v>67862.256479999996</v>
      </c>
      <c r="K9" s="2" t="s">
        <v>213</v>
      </c>
      <c r="L9"/>
      <c r="P9" s="9"/>
      <c r="Q9" s="1" t="str">
        <f>IFERROR(INDEX(#REF!,MATCH(ROW(#REF!),$P$5:$P21,0)),"")</f>
        <v/>
      </c>
      <c r="R9" s="1" t="str">
        <f>IFERROR(INDEX(#REF!,MATCH(ROW(#REF!),$P$5:$P21,0)),"")</f>
        <v/>
      </c>
      <c r="S9" s="1" t="str">
        <f>IFERROR(INDEX(#REF!,MATCH(ROW(#REF!),$P$6:$P21,0)),"")</f>
        <v/>
      </c>
    </row>
    <row r="10" spans="1:19" ht="15" customHeight="1" x14ac:dyDescent="0.25">
      <c r="A10" s="355" t="s">
        <v>241</v>
      </c>
      <c r="B10" s="357" t="s">
        <v>242</v>
      </c>
      <c r="C10" s="372" t="s">
        <v>335</v>
      </c>
      <c r="D10" s="359" t="s">
        <v>77</v>
      </c>
      <c r="E10" s="374">
        <v>15</v>
      </c>
      <c r="F10" s="351">
        <v>0.31</v>
      </c>
      <c r="G10" s="370">
        <f t="shared" ref="G10" si="2">F10*$M$3*$N$4</f>
        <v>0.38997999999999999</v>
      </c>
      <c r="H10" s="102" t="s">
        <v>30</v>
      </c>
      <c r="I10" s="103">
        <v>10000</v>
      </c>
      <c r="J10" s="104">
        <f>G10*I10</f>
        <v>3899.7999999999997</v>
      </c>
      <c r="L10"/>
      <c r="P10" s="9"/>
      <c r="Q10" s="1" t="str">
        <f>IFERROR(INDEX(#REF!,MATCH(ROW(#REF!),$P$5:$P22,0)),"")</f>
        <v/>
      </c>
      <c r="R10" s="1" t="str">
        <f>IFERROR(INDEX(#REF!,MATCH(ROW(#REF!),$P$5:$P22,0)),"")</f>
        <v/>
      </c>
      <c r="S10" s="1" t="str">
        <f>IFERROR(INDEX(#REF!,MATCH(ROW(#REF!),$P$6:$P22,0)),"")</f>
        <v/>
      </c>
    </row>
    <row r="11" spans="1:19" ht="15" customHeight="1" thickBot="1" x14ac:dyDescent="0.3">
      <c r="A11" s="356"/>
      <c r="B11" s="358"/>
      <c r="C11" s="373"/>
      <c r="D11" s="360"/>
      <c r="E11" s="321"/>
      <c r="F11" s="352"/>
      <c r="G11" s="354"/>
      <c r="H11" s="105" t="s">
        <v>31</v>
      </c>
      <c r="I11" s="106">
        <f>I10*12</f>
        <v>120000</v>
      </c>
      <c r="J11" s="107">
        <f>G10*I11</f>
        <v>46797.599999999999</v>
      </c>
      <c r="K11" s="2" t="s">
        <v>213</v>
      </c>
      <c r="L11"/>
      <c r="P11" s="9"/>
      <c r="Q11" s="1" t="str">
        <f>IFERROR(INDEX(#REF!,MATCH(ROW(#REF!),$P$5:$P23,0)),"")</f>
        <v/>
      </c>
      <c r="R11" s="1" t="str">
        <f>IFERROR(INDEX(#REF!,MATCH(ROW(#REF!),$P$5:$P23,0)),"")</f>
        <v/>
      </c>
      <c r="S11" s="1" t="str">
        <f>IFERROR(INDEX(#REF!,MATCH(ROW(#REF!),$P$6:$P23,0)),"")</f>
        <v/>
      </c>
    </row>
    <row r="12" spans="1:19" ht="15" customHeight="1" x14ac:dyDescent="0.2">
      <c r="A12" s="355" t="s">
        <v>237</v>
      </c>
      <c r="B12" s="357" t="s">
        <v>238</v>
      </c>
      <c r="C12" s="304" t="s">
        <v>335</v>
      </c>
      <c r="D12" s="359" t="s">
        <v>77</v>
      </c>
      <c r="E12" s="320">
        <v>6</v>
      </c>
      <c r="F12" s="351">
        <v>0.24</v>
      </c>
      <c r="G12" s="353">
        <f>F12*$M$3*$N$4</f>
        <v>0.30191999999999997</v>
      </c>
      <c r="H12" s="102" t="s">
        <v>30</v>
      </c>
      <c r="I12" s="103">
        <v>50000</v>
      </c>
      <c r="J12" s="104">
        <f>G12*I12</f>
        <v>15095.999999999998</v>
      </c>
      <c r="L12" s="1"/>
      <c r="M12" s="1"/>
      <c r="P12" s="9"/>
      <c r="Q12" s="1" t="str">
        <f>IFERROR(INDEX(#REF!,MATCH(ROW(#REF!),$P$5:$P19,0)),"")</f>
        <v/>
      </c>
      <c r="R12" s="1" t="str">
        <f>IFERROR(INDEX(#REF!,MATCH(ROW(#REF!),$P$5:$P19,0)),"")</f>
        <v/>
      </c>
      <c r="S12" s="1" t="str">
        <f>IFERROR(INDEX(#REF!,MATCH(ROW(#REF!),$P$6:$P19,0)),"")</f>
        <v/>
      </c>
    </row>
    <row r="13" spans="1:19" thickBot="1" x14ac:dyDescent="0.25">
      <c r="A13" s="356"/>
      <c r="B13" s="358"/>
      <c r="C13" s="305"/>
      <c r="D13" s="360"/>
      <c r="E13" s="361"/>
      <c r="F13" s="352"/>
      <c r="G13" s="354"/>
      <c r="H13" s="105" t="s">
        <v>31</v>
      </c>
      <c r="I13" s="106">
        <f>I12*12</f>
        <v>600000</v>
      </c>
      <c r="J13" s="107">
        <f>G12*I13</f>
        <v>181151.99999999997</v>
      </c>
      <c r="K13" s="2" t="s">
        <v>213</v>
      </c>
      <c r="L13" s="1"/>
      <c r="M13" s="1"/>
      <c r="P13" s="9"/>
      <c r="Q13" s="1" t="str">
        <f>IFERROR(INDEX(#REF!,MATCH(ROW(#REF!),$P$5:$P26,0)),"")</f>
        <v/>
      </c>
      <c r="R13" s="1" t="str">
        <f>IFERROR(INDEX(#REF!,MATCH(ROW(#REF!),$P$5:$P26,0)),"")</f>
        <v/>
      </c>
      <c r="S13" s="1" t="str">
        <f>IFERROR(INDEX(#REF!,MATCH(ROW(#REF!),$P$6:$P26,0)),"")</f>
        <v/>
      </c>
    </row>
    <row r="14" spans="1:19" ht="15" customHeight="1" x14ac:dyDescent="0.2">
      <c r="A14" s="355" t="s">
        <v>183</v>
      </c>
      <c r="B14" s="357" t="s">
        <v>385</v>
      </c>
      <c r="C14" s="372" t="s">
        <v>337</v>
      </c>
      <c r="D14" s="375" t="s">
        <v>184</v>
      </c>
      <c r="E14" s="198">
        <v>20</v>
      </c>
      <c r="F14" s="351">
        <v>1149.97</v>
      </c>
      <c r="G14" s="370">
        <f t="shared" ref="G14" si="3">F14*$M$3*$N$4</f>
        <v>1446.6622600000001</v>
      </c>
      <c r="H14" s="102" t="s">
        <v>30</v>
      </c>
      <c r="I14" s="103">
        <v>20</v>
      </c>
      <c r="J14" s="104">
        <f>G14*I14</f>
        <v>28933.245200000001</v>
      </c>
      <c r="P14" s="9"/>
      <c r="Q14" s="1" t="str">
        <f>IFERROR(INDEX(#REF!,MATCH(ROW(#REF!),$P$5:$P28,0)),"")</f>
        <v/>
      </c>
      <c r="R14" s="1" t="str">
        <f>IFERROR(INDEX(#REF!,MATCH(ROW(#REF!),$P$5:$P28,0)),"")</f>
        <v/>
      </c>
      <c r="S14" s="1" t="str">
        <f>IFERROR(INDEX(#REF!,MATCH(ROW(#REF!),$P$6:$P28,0)),"")</f>
        <v/>
      </c>
    </row>
    <row r="15" spans="1:19" ht="15" customHeight="1" thickBot="1" x14ac:dyDescent="0.25">
      <c r="A15" s="356"/>
      <c r="B15" s="358"/>
      <c r="C15" s="373"/>
      <c r="D15" s="376"/>
      <c r="E15" s="216"/>
      <c r="F15" s="352"/>
      <c r="G15" s="354"/>
      <c r="H15" s="105" t="s">
        <v>31</v>
      </c>
      <c r="I15" s="106">
        <f>I14*12</f>
        <v>240</v>
      </c>
      <c r="J15" s="107">
        <f>G14*I15</f>
        <v>347198.9424</v>
      </c>
      <c r="K15" s="2" t="s">
        <v>213</v>
      </c>
      <c r="P15" s="9"/>
      <c r="Q15" s="1" t="str">
        <f>IFERROR(INDEX(#REF!,MATCH(ROW(#REF!),$P$5:$P29,0)),"")</f>
        <v/>
      </c>
      <c r="R15" s="1" t="str">
        <f>IFERROR(INDEX(#REF!,MATCH(ROW(#REF!),$P$5:$P29,0)),"")</f>
        <v/>
      </c>
      <c r="S15" s="1" t="str">
        <f>IFERROR(INDEX(#REF!,MATCH(ROW(#REF!),$P$6:$P29,0)),"")</f>
        <v/>
      </c>
    </row>
    <row r="16" spans="1:19" ht="15" customHeight="1" x14ac:dyDescent="0.2">
      <c r="A16" s="355" t="s">
        <v>185</v>
      </c>
      <c r="B16" s="357" t="s">
        <v>386</v>
      </c>
      <c r="C16" s="372" t="s">
        <v>337</v>
      </c>
      <c r="D16" s="375" t="s">
        <v>0</v>
      </c>
      <c r="E16" s="198">
        <v>20</v>
      </c>
      <c r="F16" s="351">
        <v>425.6</v>
      </c>
      <c r="G16" s="370">
        <f t="shared" ref="G16" si="4">F16*$M$3*$N$4</f>
        <v>535.40480000000002</v>
      </c>
      <c r="H16" s="102" t="s">
        <v>30</v>
      </c>
      <c r="I16" s="103">
        <v>10</v>
      </c>
      <c r="J16" s="104">
        <f>G16*I16</f>
        <v>5354.0480000000007</v>
      </c>
      <c r="P16" s="9"/>
      <c r="Q16" s="1" t="str">
        <f>IFERROR(INDEX(#REF!,MATCH(ROW(#REF!),$P$5:$P30,0)),"")</f>
        <v/>
      </c>
      <c r="R16" s="1" t="str">
        <f>IFERROR(INDEX(#REF!,MATCH(ROW(#REF!),$P$5:$P30,0)),"")</f>
        <v/>
      </c>
      <c r="S16" s="1" t="str">
        <f>IFERROR(INDEX(#REF!,MATCH(ROW(#REF!),$P$6:$P30,0)),"")</f>
        <v/>
      </c>
    </row>
    <row r="17" spans="1:19" ht="15" customHeight="1" thickBot="1" x14ac:dyDescent="0.25">
      <c r="A17" s="356"/>
      <c r="B17" s="358"/>
      <c r="C17" s="373"/>
      <c r="D17" s="376"/>
      <c r="E17" s="216"/>
      <c r="F17" s="352"/>
      <c r="G17" s="354"/>
      <c r="H17" s="105" t="s">
        <v>31</v>
      </c>
      <c r="I17" s="106">
        <f>I16*12</f>
        <v>120</v>
      </c>
      <c r="J17" s="107">
        <f>G16*I17</f>
        <v>64248.576000000001</v>
      </c>
      <c r="K17" s="2" t="s">
        <v>213</v>
      </c>
      <c r="P17" s="9"/>
      <c r="Q17" s="1" t="str">
        <f>IFERROR(INDEX(#REF!,MATCH(ROW(#REF!),$P$5:$P31,0)),"")</f>
        <v/>
      </c>
      <c r="R17" s="1" t="str">
        <f>IFERROR(INDEX(#REF!,MATCH(ROW(#REF!),$P$5:$P31,0)),"")</f>
        <v/>
      </c>
      <c r="S17" s="1" t="str">
        <f>IFERROR(INDEX(#REF!,MATCH(ROW(#REF!),$P$6:$P31,0)),"")</f>
        <v/>
      </c>
    </row>
    <row r="18" spans="1:19" ht="15" customHeight="1" x14ac:dyDescent="0.2">
      <c r="A18" s="355" t="s">
        <v>186</v>
      </c>
      <c r="B18" s="357" t="s">
        <v>387</v>
      </c>
      <c r="C18" s="372" t="s">
        <v>336</v>
      </c>
      <c r="D18" s="375" t="s">
        <v>109</v>
      </c>
      <c r="E18" s="198">
        <v>20</v>
      </c>
      <c r="F18" s="351">
        <v>585.9</v>
      </c>
      <c r="G18" s="370">
        <f t="shared" ref="G18" si="5">F18*$M$3*$N$4</f>
        <v>737.06219999999996</v>
      </c>
      <c r="H18" s="102" t="s">
        <v>30</v>
      </c>
      <c r="I18" s="103">
        <v>10</v>
      </c>
      <c r="J18" s="104">
        <f>G18*I18</f>
        <v>7370.6219999999994</v>
      </c>
      <c r="P18" s="9"/>
      <c r="S18" s="1" t="str">
        <f>IFERROR(INDEX(#REF!,MATCH(ROW(#REF!),$P$6:$P24,0)),"")</f>
        <v/>
      </c>
    </row>
    <row r="19" spans="1:19" ht="15" customHeight="1" thickBot="1" x14ac:dyDescent="0.25">
      <c r="A19" s="356"/>
      <c r="B19" s="358"/>
      <c r="C19" s="373"/>
      <c r="D19" s="376"/>
      <c r="E19" s="216"/>
      <c r="F19" s="377"/>
      <c r="G19" s="378"/>
      <c r="H19" s="105" t="s">
        <v>31</v>
      </c>
      <c r="I19" s="106">
        <f>I18*12</f>
        <v>120</v>
      </c>
      <c r="J19" s="107">
        <f>G18*I19</f>
        <v>88447.463999999993</v>
      </c>
      <c r="K19" s="2" t="s">
        <v>213</v>
      </c>
      <c r="P19" s="9"/>
      <c r="S19" s="1" t="str">
        <f>IFERROR(INDEX(#REF!,MATCH(ROW(#REF!),$P$6:$P25,0)),"")</f>
        <v/>
      </c>
    </row>
    <row r="20" spans="1:19" ht="21.75" customHeight="1" thickBot="1" x14ac:dyDescent="0.3">
      <c r="B20" s="109"/>
      <c r="C20" s="109"/>
      <c r="D20" s="44"/>
      <c r="E20" s="110"/>
      <c r="F20" s="345" t="s">
        <v>11</v>
      </c>
      <c r="G20" s="346"/>
      <c r="H20" s="347"/>
      <c r="I20" s="348">
        <f>SUMIF(K6:K19,"S",J6:J19)</f>
        <v>879482.39280000003</v>
      </c>
      <c r="J20" s="350"/>
    </row>
    <row r="21" spans="1:19" ht="14.25" customHeight="1" x14ac:dyDescent="0.25">
      <c r="E21" s="2"/>
      <c r="F21" s="53"/>
    </row>
    <row r="22" spans="1:19" ht="18.75" customHeight="1" x14ac:dyDescent="0.25">
      <c r="A22" s="236" t="s">
        <v>368</v>
      </c>
      <c r="B22" s="236"/>
      <c r="C22" s="236"/>
      <c r="D22" s="236"/>
      <c r="E22" s="236"/>
      <c r="F22" s="236"/>
      <c r="G22" s="236"/>
      <c r="H22" s="236"/>
      <c r="I22" s="236"/>
      <c r="J22" s="236"/>
    </row>
    <row r="23" spans="1:19" ht="14.25" x14ac:dyDescent="0.25">
      <c r="A23" s="223" t="s">
        <v>12</v>
      </c>
      <c r="B23" s="223"/>
      <c r="C23" s="223"/>
      <c r="D23" s="223"/>
      <c r="E23" s="223"/>
      <c r="F23" s="223"/>
      <c r="G23" s="223"/>
      <c r="H23" s="223"/>
      <c r="I23" s="223"/>
      <c r="J23" s="223"/>
    </row>
    <row r="24" spans="1:19" ht="14.25" x14ac:dyDescent="0.25">
      <c r="E24" s="2"/>
      <c r="F24" s="53"/>
    </row>
    <row r="36" spans="5:6" ht="15" customHeight="1" x14ac:dyDescent="0.25"/>
    <row r="38" spans="5:6" ht="14.25" x14ac:dyDescent="0.25">
      <c r="E38" s="2"/>
      <c r="F38" s="53"/>
    </row>
  </sheetData>
  <mergeCells count="64">
    <mergeCell ref="F16:F17"/>
    <mergeCell ref="F20:H20"/>
    <mergeCell ref="A8:A9"/>
    <mergeCell ref="B8:B9"/>
    <mergeCell ref="C8:C9"/>
    <mergeCell ref="D8:D9"/>
    <mergeCell ref="E8:E9"/>
    <mergeCell ref="F8:F9"/>
    <mergeCell ref="G8:G9"/>
    <mergeCell ref="A18:A19"/>
    <mergeCell ref="A16:A17"/>
    <mergeCell ref="A14:A15"/>
    <mergeCell ref="G16:G17"/>
    <mergeCell ref="B18:B19"/>
    <mergeCell ref="C18:C19"/>
    <mergeCell ref="D18:D19"/>
    <mergeCell ref="I20:J20"/>
    <mergeCell ref="A22:J22"/>
    <mergeCell ref="A23:J23"/>
    <mergeCell ref="C14:C15"/>
    <mergeCell ref="G14:G15"/>
    <mergeCell ref="B14:B15"/>
    <mergeCell ref="D14:D15"/>
    <mergeCell ref="E14:E15"/>
    <mergeCell ref="F14:F15"/>
    <mergeCell ref="E18:E19"/>
    <mergeCell ref="F18:F19"/>
    <mergeCell ref="G18:G19"/>
    <mergeCell ref="B16:B17"/>
    <mergeCell ref="C16:C17"/>
    <mergeCell ref="D16:D17"/>
    <mergeCell ref="E16:E17"/>
    <mergeCell ref="D6:D7"/>
    <mergeCell ref="E6:E7"/>
    <mergeCell ref="F6:F7"/>
    <mergeCell ref="G6:G7"/>
    <mergeCell ref="B10:B11"/>
    <mergeCell ref="C10:C11"/>
    <mergeCell ref="D10:D11"/>
    <mergeCell ref="E10:E11"/>
    <mergeCell ref="F10:F11"/>
    <mergeCell ref="A10:A11"/>
    <mergeCell ref="F3:F4"/>
    <mergeCell ref="A2:J2"/>
    <mergeCell ref="A3:A4"/>
    <mergeCell ref="B3:B4"/>
    <mergeCell ref="C3:C4"/>
    <mergeCell ref="D3:D4"/>
    <mergeCell ref="E3:E4"/>
    <mergeCell ref="G3:G4"/>
    <mergeCell ref="H3:I4"/>
    <mergeCell ref="J3:J4"/>
    <mergeCell ref="A5:J5"/>
    <mergeCell ref="A6:A7"/>
    <mergeCell ref="G10:G11"/>
    <mergeCell ref="B6:B7"/>
    <mergeCell ref="C6:C7"/>
    <mergeCell ref="F12:F13"/>
    <mergeCell ref="G12:G13"/>
    <mergeCell ref="A12:A13"/>
    <mergeCell ref="B12:B13"/>
    <mergeCell ref="C12:C13"/>
    <mergeCell ref="D12:D13"/>
    <mergeCell ref="E12:E13"/>
  </mergeCells>
  <pageMargins left="0.511811024" right="0.511811024" top="0.78740157499999996" bottom="0.78740157499999996" header="0.31496062000000002" footer="0.31496062000000002"/>
  <pageSetup paperSize="9" scale="10" fitToHeight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O130"/>
  <sheetViews>
    <sheetView topLeftCell="A94" zoomScale="90" zoomScaleNormal="90" workbookViewId="0">
      <selection activeCell="F112" sqref="F112"/>
    </sheetView>
  </sheetViews>
  <sheetFormatPr defaultRowHeight="15" x14ac:dyDescent="0.25"/>
  <cols>
    <col min="1" max="1" width="2" style="1" customWidth="1"/>
    <col min="2" max="2" width="47.5703125" style="83" customWidth="1"/>
    <col min="3" max="3" width="12.28515625" style="1" customWidth="1"/>
    <col min="4" max="4" width="11" style="1" customWidth="1"/>
    <col min="5" max="5" width="10.7109375" style="33" customWidth="1"/>
    <col min="6" max="6" width="14.5703125" style="53" customWidth="1"/>
    <col min="7" max="7" width="17.85546875" style="53" customWidth="1"/>
    <col min="8" max="8" width="7.85546875" style="97" customWidth="1"/>
    <col min="9" max="9" width="11" style="64" customWidth="1"/>
    <col min="10" max="10" width="16.5703125" style="36" customWidth="1"/>
    <col min="11" max="11" width="7.28515625" style="1" customWidth="1"/>
    <col min="12" max="12" width="15.7109375" style="1" bestFit="1" customWidth="1"/>
    <col min="13" max="13" width="7.28515625" style="1" bestFit="1" customWidth="1"/>
    <col min="14" max="14" width="9.28515625" style="1" bestFit="1" customWidth="1"/>
    <col min="15" max="15" width="8.85546875" style="1" customWidth="1"/>
    <col min="16" max="16384" width="9.140625" style="1"/>
  </cols>
  <sheetData>
    <row r="1" spans="2:15" ht="30" customHeight="1" thickBot="1" x14ac:dyDescent="0.25">
      <c r="B1" s="62"/>
      <c r="C1" s="45"/>
      <c r="D1" s="44"/>
      <c r="E1" s="46"/>
      <c r="F1" s="63"/>
      <c r="G1" s="63"/>
      <c r="H1" s="86"/>
      <c r="J1" s="65"/>
    </row>
    <row r="2" spans="2:15" s="66" customFormat="1" ht="24.75" customHeight="1" thickBot="1" x14ac:dyDescent="0.4">
      <c r="B2" s="213" t="s">
        <v>374</v>
      </c>
      <c r="C2" s="214"/>
      <c r="D2" s="214"/>
      <c r="E2" s="214"/>
      <c r="F2" s="214"/>
      <c r="G2" s="214"/>
      <c r="H2" s="214"/>
      <c r="I2" s="214"/>
      <c r="J2" s="215"/>
      <c r="L2" s="1"/>
    </row>
    <row r="3" spans="2:15" ht="22.5" customHeight="1" x14ac:dyDescent="0.2">
      <c r="B3" s="198" t="s">
        <v>327</v>
      </c>
      <c r="C3" s="371" t="s">
        <v>3</v>
      </c>
      <c r="D3" s="386" t="s">
        <v>29</v>
      </c>
      <c r="E3" s="371" t="s">
        <v>365</v>
      </c>
      <c r="F3" s="364" t="s">
        <v>357</v>
      </c>
      <c r="G3" s="364" t="s">
        <v>358</v>
      </c>
      <c r="H3" s="217" t="s">
        <v>375</v>
      </c>
      <c r="I3" s="219"/>
      <c r="J3" s="199" t="s">
        <v>367</v>
      </c>
      <c r="M3" s="10">
        <v>1</v>
      </c>
      <c r="N3" s="11"/>
    </row>
    <row r="4" spans="2:15" ht="27.75" customHeight="1" thickBot="1" x14ac:dyDescent="0.25">
      <c r="B4" s="216"/>
      <c r="C4" s="321"/>
      <c r="D4" s="387"/>
      <c r="E4" s="321"/>
      <c r="F4" s="365"/>
      <c r="G4" s="365"/>
      <c r="H4" s="220"/>
      <c r="I4" s="222"/>
      <c r="J4" s="216"/>
      <c r="M4" s="12">
        <v>0.25800000000000001</v>
      </c>
      <c r="N4" s="13">
        <f>1+M4</f>
        <v>1.258</v>
      </c>
    </row>
    <row r="5" spans="2:15" ht="16.5" thickBot="1" x14ac:dyDescent="0.25">
      <c r="B5" s="300" t="s">
        <v>220</v>
      </c>
      <c r="C5" s="301"/>
      <c r="D5" s="301"/>
      <c r="E5" s="301"/>
      <c r="F5" s="301"/>
      <c r="G5" s="301"/>
      <c r="H5" s="301"/>
      <c r="I5" s="301"/>
      <c r="J5" s="379"/>
    </row>
    <row r="6" spans="2:15" ht="18.75" customHeight="1" x14ac:dyDescent="0.2">
      <c r="B6" s="14" t="s">
        <v>148</v>
      </c>
      <c r="C6" s="359" t="s">
        <v>328</v>
      </c>
      <c r="D6" s="359" t="s">
        <v>76</v>
      </c>
      <c r="E6" s="382">
        <v>21</v>
      </c>
      <c r="F6" s="384">
        <v>3588.5</v>
      </c>
      <c r="G6" s="384">
        <f>F6*$M$3*$N$4</f>
        <v>4514.3329999999996</v>
      </c>
      <c r="H6" s="87" t="s">
        <v>30</v>
      </c>
      <c r="I6" s="67">
        <v>2</v>
      </c>
      <c r="J6" s="68">
        <f>G6*I6</f>
        <v>9028.6659999999993</v>
      </c>
      <c r="O6" s="1" t="str">
        <f>IFERROR(INDEX(#REF!,MATCH(ROW(#REF!),#REF!,0)),"")</f>
        <v/>
      </c>
    </row>
    <row r="7" spans="2:15" ht="18.75" customHeight="1" thickBot="1" x14ac:dyDescent="0.25">
      <c r="B7" s="18" t="s">
        <v>376</v>
      </c>
      <c r="C7" s="380"/>
      <c r="D7" s="381"/>
      <c r="E7" s="383"/>
      <c r="F7" s="385"/>
      <c r="G7" s="385"/>
      <c r="H7" s="88" t="s">
        <v>31</v>
      </c>
      <c r="I7" s="69">
        <f>I6*12</f>
        <v>24</v>
      </c>
      <c r="J7" s="70">
        <f>G6*I7</f>
        <v>108343.992</v>
      </c>
      <c r="K7" s="1" t="s">
        <v>213</v>
      </c>
      <c r="O7" s="1" t="str">
        <f>IFERROR(INDEX(#REF!,MATCH(ROW(#REF!),#REF!,0)),"")</f>
        <v/>
      </c>
    </row>
    <row r="8" spans="2:15" ht="18.75" customHeight="1" x14ac:dyDescent="0.2">
      <c r="B8" s="14" t="s">
        <v>149</v>
      </c>
      <c r="C8" s="391" t="s">
        <v>328</v>
      </c>
      <c r="D8" s="359" t="s">
        <v>76</v>
      </c>
      <c r="E8" s="392">
        <v>28</v>
      </c>
      <c r="F8" s="389">
        <v>7177</v>
      </c>
      <c r="G8" s="384">
        <f t="shared" ref="G8" si="0">F8*$M$3*$N$4</f>
        <v>9028.6659999999993</v>
      </c>
      <c r="H8" s="89" t="s">
        <v>30</v>
      </c>
      <c r="I8" s="71">
        <v>4</v>
      </c>
      <c r="J8" s="68">
        <f>G8*I8</f>
        <v>36114.663999999997</v>
      </c>
      <c r="O8" s="1" t="str">
        <f>IFERROR(INDEX(#REF!,MATCH(ROW(#REF!),#REF!,0)),"")</f>
        <v/>
      </c>
    </row>
    <row r="9" spans="2:15" ht="26.25" thickBot="1" x14ac:dyDescent="0.25">
      <c r="B9" s="18" t="s">
        <v>377</v>
      </c>
      <c r="C9" s="360"/>
      <c r="D9" s="360"/>
      <c r="E9" s="388"/>
      <c r="F9" s="390"/>
      <c r="G9" s="385"/>
      <c r="H9" s="88" t="s">
        <v>31</v>
      </c>
      <c r="I9" s="69">
        <f>I8*12</f>
        <v>48</v>
      </c>
      <c r="J9" s="70">
        <f>G8*I9</f>
        <v>433375.96799999999</v>
      </c>
      <c r="K9" s="1" t="s">
        <v>213</v>
      </c>
      <c r="O9" s="1" t="str">
        <f>IFERROR(INDEX(#REF!,MATCH(ROW(#REF!),#REF!,0)),"")</f>
        <v/>
      </c>
    </row>
    <row r="10" spans="2:15" ht="18.75" customHeight="1" x14ac:dyDescent="0.2">
      <c r="B10" s="14" t="s">
        <v>150</v>
      </c>
      <c r="C10" s="359" t="s">
        <v>328</v>
      </c>
      <c r="D10" s="359" t="s">
        <v>76</v>
      </c>
      <c r="E10" s="382">
        <v>50</v>
      </c>
      <c r="F10" s="389">
        <v>10763.5</v>
      </c>
      <c r="G10" s="384">
        <f t="shared" ref="G10" si="1">F10*$M$3*$N$4</f>
        <v>13540.483</v>
      </c>
      <c r="H10" s="89" t="s">
        <v>30</v>
      </c>
      <c r="I10" s="71">
        <v>2</v>
      </c>
      <c r="J10" s="68">
        <f>G10*I10</f>
        <v>27080.966</v>
      </c>
    </row>
    <row r="11" spans="2:15" ht="19.5" customHeight="1" thickBot="1" x14ac:dyDescent="0.25">
      <c r="B11" s="18" t="s">
        <v>378</v>
      </c>
      <c r="C11" s="360"/>
      <c r="D11" s="360"/>
      <c r="E11" s="388"/>
      <c r="F11" s="390"/>
      <c r="G11" s="385"/>
      <c r="H11" s="87" t="s">
        <v>31</v>
      </c>
      <c r="I11" s="67">
        <f>I10*12</f>
        <v>24</v>
      </c>
      <c r="J11" s="70">
        <f>G10*I11</f>
        <v>324971.592</v>
      </c>
      <c r="K11" s="1" t="s">
        <v>213</v>
      </c>
      <c r="L11" s="72"/>
      <c r="O11" s="1" t="str">
        <f>IFERROR(INDEX(#REF!,MATCH(ROW(#REF!),#REF!,0)),"")</f>
        <v/>
      </c>
    </row>
    <row r="12" spans="2:15" ht="17.25" customHeight="1" thickBot="1" x14ac:dyDescent="0.25">
      <c r="B12" s="393" t="s">
        <v>33</v>
      </c>
      <c r="C12" s="394"/>
      <c r="D12" s="394"/>
      <c r="E12" s="394"/>
      <c r="F12" s="394"/>
      <c r="G12" s="394"/>
      <c r="H12" s="394"/>
      <c r="I12" s="394"/>
      <c r="J12" s="395"/>
      <c r="O12" s="1" t="str">
        <f>IFERROR(INDEX(#REF!,MATCH(ROW(#REF!),#REF!,0)),"")</f>
        <v/>
      </c>
    </row>
    <row r="13" spans="2:15" ht="17.25" customHeight="1" x14ac:dyDescent="0.2">
      <c r="B13" s="14" t="s">
        <v>151</v>
      </c>
      <c r="C13" s="359" t="s">
        <v>328</v>
      </c>
      <c r="D13" s="359" t="s">
        <v>76</v>
      </c>
      <c r="E13" s="382">
        <v>14</v>
      </c>
      <c r="F13" s="384">
        <v>2314.4</v>
      </c>
      <c r="G13" s="384">
        <f t="shared" ref="G13" si="2">F13*$M$3*$N$4</f>
        <v>2911.5152000000003</v>
      </c>
      <c r="H13" s="87" t="s">
        <v>30</v>
      </c>
      <c r="I13" s="67">
        <v>2</v>
      </c>
      <c r="J13" s="68">
        <f>G13*I13</f>
        <v>5823.0304000000006</v>
      </c>
      <c r="L13" s="73"/>
      <c r="O13" s="1" t="str">
        <f>IFERROR(INDEX(#REF!,MATCH(ROW(#REF!),#REF!,0)),"")</f>
        <v/>
      </c>
    </row>
    <row r="14" spans="2:15" ht="26.25" thickBot="1" x14ac:dyDescent="0.25">
      <c r="B14" s="18" t="s">
        <v>379</v>
      </c>
      <c r="C14" s="381"/>
      <c r="D14" s="381"/>
      <c r="E14" s="383"/>
      <c r="F14" s="385"/>
      <c r="G14" s="385"/>
      <c r="H14" s="88" t="s">
        <v>31</v>
      </c>
      <c r="I14" s="69">
        <f>I13*12</f>
        <v>24</v>
      </c>
      <c r="J14" s="70">
        <f>G13*I14</f>
        <v>69876.36480000001</v>
      </c>
      <c r="K14" s="1" t="s">
        <v>213</v>
      </c>
      <c r="L14" s="73"/>
      <c r="O14" s="1" t="str">
        <f>IFERROR(INDEX(#REF!,MATCH(ROW(#REF!),#REF!,0)),"")</f>
        <v/>
      </c>
    </row>
    <row r="15" spans="2:15" ht="17.25" customHeight="1" x14ac:dyDescent="0.2">
      <c r="B15" s="14" t="s">
        <v>152</v>
      </c>
      <c r="C15" s="359" t="s">
        <v>328</v>
      </c>
      <c r="D15" s="359" t="s">
        <v>76</v>
      </c>
      <c r="E15" s="382">
        <v>21</v>
      </c>
      <c r="F15" s="389">
        <v>3522.18</v>
      </c>
      <c r="G15" s="384">
        <f t="shared" ref="G15" si="3">F15*$M$3*$N$4</f>
        <v>4430.9024399999998</v>
      </c>
      <c r="H15" s="89" t="s">
        <v>30</v>
      </c>
      <c r="I15" s="71">
        <v>4</v>
      </c>
      <c r="J15" s="68">
        <f>G15*I15</f>
        <v>17723.609759999999</v>
      </c>
      <c r="L15" s="73"/>
      <c r="O15" s="1" t="str">
        <f>IFERROR(INDEX(#REF!,MATCH(ROW(#REF!),#REF!,0)),"")</f>
        <v/>
      </c>
    </row>
    <row r="16" spans="2:15" ht="26.25" thickBot="1" x14ac:dyDescent="0.25">
      <c r="B16" s="18" t="s">
        <v>380</v>
      </c>
      <c r="C16" s="381"/>
      <c r="D16" s="381"/>
      <c r="E16" s="383"/>
      <c r="F16" s="390"/>
      <c r="G16" s="385"/>
      <c r="H16" s="88" t="s">
        <v>31</v>
      </c>
      <c r="I16" s="69">
        <f>I15*12</f>
        <v>48</v>
      </c>
      <c r="J16" s="70">
        <f>G15*I16</f>
        <v>212683.31711999999</v>
      </c>
      <c r="K16" s="1" t="s">
        <v>213</v>
      </c>
      <c r="L16" s="73"/>
      <c r="O16" s="1" t="str">
        <f>IFERROR(INDEX(#REF!,MATCH(ROW(#REF!),#REF!,0)),"")</f>
        <v/>
      </c>
    </row>
    <row r="17" spans="2:15" ht="17.25" customHeight="1" x14ac:dyDescent="0.2">
      <c r="B17" s="14" t="s">
        <v>153</v>
      </c>
      <c r="C17" s="359" t="s">
        <v>328</v>
      </c>
      <c r="D17" s="359" t="s">
        <v>76</v>
      </c>
      <c r="E17" s="382">
        <v>35</v>
      </c>
      <c r="F17" s="389">
        <v>7009.36</v>
      </c>
      <c r="G17" s="384">
        <f t="shared" ref="G17" si="4">F17*$M$3*$N$4</f>
        <v>8817.774879999999</v>
      </c>
      <c r="H17" s="87" t="s">
        <v>30</v>
      </c>
      <c r="I17" s="67">
        <v>2</v>
      </c>
      <c r="J17" s="68">
        <f>G17*I17</f>
        <v>17635.549759999998</v>
      </c>
      <c r="L17" s="73"/>
      <c r="O17" s="1" t="str">
        <f>IFERROR(INDEX(#REF!,MATCH(ROW(#REF!),#REF!,0)),"")</f>
        <v/>
      </c>
    </row>
    <row r="18" spans="2:15" ht="26.25" thickBot="1" x14ac:dyDescent="0.25">
      <c r="B18" s="18" t="s">
        <v>381</v>
      </c>
      <c r="C18" s="381"/>
      <c r="D18" s="381"/>
      <c r="E18" s="396"/>
      <c r="F18" s="390"/>
      <c r="G18" s="385"/>
      <c r="H18" s="87" t="s">
        <v>31</v>
      </c>
      <c r="I18" s="67">
        <f>I17*12</f>
        <v>24</v>
      </c>
      <c r="J18" s="70">
        <f>G17*I18</f>
        <v>211626.59711999999</v>
      </c>
      <c r="K18" s="1" t="s">
        <v>213</v>
      </c>
      <c r="L18" s="73"/>
      <c r="O18" s="1" t="str">
        <f>IFERROR(INDEX(#REF!,MATCH(ROW(#REF!),#REF!,0)),"")</f>
        <v/>
      </c>
    </row>
    <row r="19" spans="2:15" ht="17.25" customHeight="1" thickBot="1" x14ac:dyDescent="0.25">
      <c r="B19" s="300" t="s">
        <v>34</v>
      </c>
      <c r="C19" s="301"/>
      <c r="D19" s="301"/>
      <c r="E19" s="301"/>
      <c r="F19" s="301"/>
      <c r="G19" s="301"/>
      <c r="H19" s="301"/>
      <c r="I19" s="301"/>
      <c r="J19" s="379"/>
      <c r="O19" s="1" t="str">
        <f>IFERROR(INDEX(#REF!,MATCH(ROW(#REF!),#REF!,0)),"")</f>
        <v/>
      </c>
    </row>
    <row r="20" spans="2:15" ht="17.25" customHeight="1" x14ac:dyDescent="0.2">
      <c r="B20" s="14" t="s">
        <v>107</v>
      </c>
      <c r="C20" s="359" t="s">
        <v>328</v>
      </c>
      <c r="D20" s="359" t="s">
        <v>35</v>
      </c>
      <c r="E20" s="371">
        <v>3</v>
      </c>
      <c r="F20" s="389">
        <v>1599.46</v>
      </c>
      <c r="G20" s="384">
        <f t="shared" ref="G20" si="5">F20*$M$3*$N$4</f>
        <v>2012.12068</v>
      </c>
      <c r="H20" s="90" t="s">
        <v>30</v>
      </c>
      <c r="I20" s="67">
        <v>160</v>
      </c>
      <c r="J20" s="68">
        <f>G20*I20</f>
        <v>321939.3088</v>
      </c>
      <c r="O20" s="1" t="str">
        <f>IFERROR(INDEX(#REF!,MATCH(ROW(#REF!),#REF!,0)),"")</f>
        <v/>
      </c>
    </row>
    <row r="21" spans="2:15" ht="17.25" customHeight="1" thickBot="1" x14ac:dyDescent="0.25">
      <c r="B21" s="18" t="s">
        <v>108</v>
      </c>
      <c r="C21" s="381"/>
      <c r="D21" s="360"/>
      <c r="E21" s="361"/>
      <c r="F21" s="390"/>
      <c r="G21" s="385"/>
      <c r="H21" s="91" t="s">
        <v>31</v>
      </c>
      <c r="I21" s="69">
        <f>I20*12</f>
        <v>1920</v>
      </c>
      <c r="J21" s="70">
        <f>G20*I21</f>
        <v>3863271.7056</v>
      </c>
      <c r="K21" s="1" t="s">
        <v>213</v>
      </c>
      <c r="O21" s="1" t="str">
        <f>IFERROR(INDEX(#REF!,MATCH(ROW(#REF!),#REF!,0)),"")</f>
        <v/>
      </c>
    </row>
    <row r="22" spans="2:15" ht="17.25" customHeight="1" x14ac:dyDescent="0.2">
      <c r="B22" s="14" t="s">
        <v>110</v>
      </c>
      <c r="C22" s="359" t="s">
        <v>328</v>
      </c>
      <c r="D22" s="359" t="s">
        <v>35</v>
      </c>
      <c r="E22" s="371">
        <v>3</v>
      </c>
      <c r="F22" s="389">
        <v>913.78</v>
      </c>
      <c r="G22" s="384">
        <f t="shared" ref="G22" si="6">F22*$M$3*$N$4</f>
        <v>1149.5352399999999</v>
      </c>
      <c r="H22" s="92" t="s">
        <v>30</v>
      </c>
      <c r="I22" s="71">
        <v>16</v>
      </c>
      <c r="J22" s="68">
        <f>G22*I22</f>
        <v>18392.563839999999</v>
      </c>
      <c r="O22" s="1" t="str">
        <f>IFERROR(INDEX(#REF!,MATCH(ROW(#REF!),#REF!,0)),"")</f>
        <v/>
      </c>
    </row>
    <row r="23" spans="2:15" ht="17.25" customHeight="1" thickBot="1" x14ac:dyDescent="0.25">
      <c r="B23" s="18" t="s">
        <v>111</v>
      </c>
      <c r="C23" s="381"/>
      <c r="D23" s="360"/>
      <c r="E23" s="361"/>
      <c r="F23" s="390"/>
      <c r="G23" s="385"/>
      <c r="H23" s="91" t="s">
        <v>31</v>
      </c>
      <c r="I23" s="69">
        <f>I22*12</f>
        <v>192</v>
      </c>
      <c r="J23" s="70">
        <f>G22*I23</f>
        <v>220710.76607999997</v>
      </c>
      <c r="K23" s="1" t="s">
        <v>213</v>
      </c>
      <c r="L23" s="74"/>
      <c r="O23" s="1" t="str">
        <f>IFERROR(INDEX(#REF!,MATCH(ROW(#REF!),#REF!,0)),"")</f>
        <v/>
      </c>
    </row>
    <row r="24" spans="2:15" ht="17.25" customHeight="1" x14ac:dyDescent="0.2">
      <c r="B24" s="14" t="s">
        <v>112</v>
      </c>
      <c r="C24" s="359" t="s">
        <v>328</v>
      </c>
      <c r="D24" s="359" t="s">
        <v>35</v>
      </c>
      <c r="E24" s="371">
        <v>3</v>
      </c>
      <c r="F24" s="389">
        <v>568.84</v>
      </c>
      <c r="G24" s="384">
        <f t="shared" ref="G24" si="7">F24*$M$3*$N$4</f>
        <v>715.60072000000002</v>
      </c>
      <c r="H24" s="92" t="s">
        <v>30</v>
      </c>
      <c r="I24" s="71">
        <v>24</v>
      </c>
      <c r="J24" s="68">
        <f>G24*I24</f>
        <v>17174.417280000001</v>
      </c>
      <c r="L24" s="74"/>
      <c r="O24" s="1" t="str">
        <f>IFERROR(INDEX(#REF!,MATCH(ROW(#REF!),#REF!,0)),"")</f>
        <v/>
      </c>
    </row>
    <row r="25" spans="2:15" ht="17.25" customHeight="1" thickBot="1" x14ac:dyDescent="0.25">
      <c r="B25" s="18" t="s">
        <v>113</v>
      </c>
      <c r="C25" s="381"/>
      <c r="D25" s="360"/>
      <c r="E25" s="361"/>
      <c r="F25" s="390"/>
      <c r="G25" s="385"/>
      <c r="H25" s="91" t="s">
        <v>31</v>
      </c>
      <c r="I25" s="69">
        <f>I24*12</f>
        <v>288</v>
      </c>
      <c r="J25" s="70">
        <f>G24*I25</f>
        <v>206093.00736000002</v>
      </c>
      <c r="K25" s="1" t="s">
        <v>213</v>
      </c>
      <c r="L25" s="74"/>
      <c r="O25" s="1" t="str">
        <f>IFERROR(INDEX(#REF!,MATCH(ROW(#REF!),#REF!,0)),"")</f>
        <v/>
      </c>
    </row>
    <row r="26" spans="2:15" ht="17.25" customHeight="1" x14ac:dyDescent="0.2">
      <c r="B26" s="14" t="s">
        <v>114</v>
      </c>
      <c r="C26" s="359" t="s">
        <v>328</v>
      </c>
      <c r="D26" s="359" t="s">
        <v>35</v>
      </c>
      <c r="E26" s="371">
        <v>3</v>
      </c>
      <c r="F26" s="389">
        <v>1134.56</v>
      </c>
      <c r="G26" s="384">
        <f t="shared" ref="G26" si="8">F26*$M$3*$N$4</f>
        <v>1427.27648</v>
      </c>
      <c r="H26" s="92" t="s">
        <v>30</v>
      </c>
      <c r="I26" s="71">
        <v>24</v>
      </c>
      <c r="J26" s="68">
        <f>G26*I26</f>
        <v>34254.635519999996</v>
      </c>
      <c r="L26" s="74"/>
      <c r="O26" s="1" t="str">
        <f>IFERROR(INDEX(#REF!,MATCH(ROW(#REF!),#REF!,0)),"")</f>
        <v/>
      </c>
    </row>
    <row r="27" spans="2:15" ht="17.25" customHeight="1" thickBot="1" x14ac:dyDescent="0.25">
      <c r="B27" s="18" t="s">
        <v>115</v>
      </c>
      <c r="C27" s="381"/>
      <c r="D27" s="360"/>
      <c r="E27" s="361"/>
      <c r="F27" s="390"/>
      <c r="G27" s="385"/>
      <c r="H27" s="91" t="s">
        <v>31</v>
      </c>
      <c r="I27" s="69">
        <f>I26*12</f>
        <v>288</v>
      </c>
      <c r="J27" s="70">
        <f>G26*I27</f>
        <v>411055.62624000001</v>
      </c>
      <c r="K27" s="1" t="s">
        <v>213</v>
      </c>
      <c r="L27" s="75"/>
      <c r="O27" s="1" t="str">
        <f>IFERROR(INDEX(#REF!,MATCH(ROW(#REF!),#REF!,0)),"")</f>
        <v/>
      </c>
    </row>
    <row r="28" spans="2:15" ht="17.25" customHeight="1" x14ac:dyDescent="0.2">
      <c r="B28" s="14" t="s">
        <v>120</v>
      </c>
      <c r="C28" s="359" t="s">
        <v>328</v>
      </c>
      <c r="D28" s="359" t="s">
        <v>35</v>
      </c>
      <c r="E28" s="371">
        <v>3</v>
      </c>
      <c r="F28" s="389">
        <v>1157.27</v>
      </c>
      <c r="G28" s="384">
        <f t="shared" ref="G28" si="9">F28*$M$3*$N$4</f>
        <v>1455.84566</v>
      </c>
      <c r="H28" s="92" t="s">
        <v>30</v>
      </c>
      <c r="I28" s="71">
        <v>160</v>
      </c>
      <c r="J28" s="68">
        <f>G28*I28</f>
        <v>232935.30559999999</v>
      </c>
      <c r="O28" s="1" t="str">
        <f>IFERROR(INDEX(#REF!,MATCH(ROW(#REF!),#REF!,0)),"")</f>
        <v/>
      </c>
    </row>
    <row r="29" spans="2:15" ht="22.5" customHeight="1" thickBot="1" x14ac:dyDescent="0.25">
      <c r="B29" s="18" t="s">
        <v>121</v>
      </c>
      <c r="C29" s="381"/>
      <c r="D29" s="360"/>
      <c r="E29" s="361"/>
      <c r="F29" s="390"/>
      <c r="G29" s="385"/>
      <c r="H29" s="91" t="s">
        <v>31</v>
      </c>
      <c r="I29" s="69">
        <f>I28*12</f>
        <v>1920</v>
      </c>
      <c r="J29" s="70">
        <f>G28*I29</f>
        <v>2795223.6672</v>
      </c>
      <c r="K29" s="1" t="s">
        <v>213</v>
      </c>
      <c r="O29" s="1" t="str">
        <f>IFERROR(INDEX(#REF!,MATCH(ROW(#REF!),#REF!,0)),"")</f>
        <v/>
      </c>
    </row>
    <row r="30" spans="2:15" ht="17.25" customHeight="1" x14ac:dyDescent="0.2">
      <c r="B30" s="14" t="s">
        <v>128</v>
      </c>
      <c r="C30" s="359" t="s">
        <v>328</v>
      </c>
      <c r="D30" s="359" t="s">
        <v>35</v>
      </c>
      <c r="E30" s="371">
        <v>3</v>
      </c>
      <c r="F30" s="389">
        <v>1773.4</v>
      </c>
      <c r="G30" s="384">
        <f t="shared" ref="G30" si="10">F30*$M$3*$N$4</f>
        <v>2230.9372000000003</v>
      </c>
      <c r="H30" s="92" t="s">
        <v>30</v>
      </c>
      <c r="I30" s="71">
        <v>60</v>
      </c>
      <c r="J30" s="68">
        <f>G30*I30</f>
        <v>133856.23200000002</v>
      </c>
      <c r="O30" s="1" t="str">
        <f>IFERROR(INDEX(#REF!,MATCH(ROW(#REF!),#REF!,0)),"")</f>
        <v/>
      </c>
    </row>
    <row r="31" spans="2:15" ht="17.25" customHeight="1" thickBot="1" x14ac:dyDescent="0.25">
      <c r="B31" s="18" t="s">
        <v>129</v>
      </c>
      <c r="C31" s="381"/>
      <c r="D31" s="360"/>
      <c r="E31" s="361"/>
      <c r="F31" s="390"/>
      <c r="G31" s="385"/>
      <c r="H31" s="91" t="s">
        <v>31</v>
      </c>
      <c r="I31" s="69">
        <f>I30*12</f>
        <v>720</v>
      </c>
      <c r="J31" s="70">
        <f>G30*I31</f>
        <v>1606274.7840000002</v>
      </c>
      <c r="K31" s="1" t="s">
        <v>213</v>
      </c>
      <c r="O31" s="1" t="str">
        <f>IFERROR(INDEX(#REF!,MATCH(ROW(#REF!),#REF!,0)),"")</f>
        <v/>
      </c>
    </row>
    <row r="32" spans="2:15" ht="17.25" customHeight="1" x14ac:dyDescent="0.2">
      <c r="B32" s="14" t="s">
        <v>138</v>
      </c>
      <c r="C32" s="359" t="s">
        <v>328</v>
      </c>
      <c r="D32" s="359" t="s">
        <v>35</v>
      </c>
      <c r="E32" s="371">
        <v>3</v>
      </c>
      <c r="F32" s="389">
        <v>1397.22</v>
      </c>
      <c r="G32" s="384">
        <f t="shared" ref="G32" si="11">F32*$M$3*$N$4</f>
        <v>1757.7027600000001</v>
      </c>
      <c r="H32" s="92" t="s">
        <v>30</v>
      </c>
      <c r="I32" s="71">
        <v>4</v>
      </c>
      <c r="J32" s="68">
        <f>G32*I32</f>
        <v>7030.8110400000005</v>
      </c>
      <c r="O32" s="1" t="str">
        <f>IFERROR(INDEX(#REF!,MATCH(ROW(#REF!),#REF!,0)),"")</f>
        <v/>
      </c>
    </row>
    <row r="33" spans="2:15" ht="15.75" thickBot="1" x14ac:dyDescent="0.25">
      <c r="B33" s="18" t="s">
        <v>139</v>
      </c>
      <c r="C33" s="381"/>
      <c r="D33" s="360"/>
      <c r="E33" s="361"/>
      <c r="F33" s="390"/>
      <c r="G33" s="385"/>
      <c r="H33" s="91" t="s">
        <v>31</v>
      </c>
      <c r="I33" s="69">
        <f>I32*12</f>
        <v>48</v>
      </c>
      <c r="J33" s="70">
        <f>G32*I33</f>
        <v>84369.732480000006</v>
      </c>
      <c r="K33" s="1" t="s">
        <v>213</v>
      </c>
      <c r="O33" s="1" t="str">
        <f>IFERROR(INDEX(#REF!,MATCH(ROW(#REF!),#REF!,0)),"")</f>
        <v/>
      </c>
    </row>
    <row r="34" spans="2:15" ht="17.25" customHeight="1" x14ac:dyDescent="0.2">
      <c r="B34" s="14" t="s">
        <v>130</v>
      </c>
      <c r="C34" s="359" t="s">
        <v>328</v>
      </c>
      <c r="D34" s="359" t="s">
        <v>35</v>
      </c>
      <c r="E34" s="371">
        <v>3</v>
      </c>
      <c r="F34" s="389">
        <v>1340.3</v>
      </c>
      <c r="G34" s="384">
        <f t="shared" ref="G34" si="12">F34*$M$3*$N$4</f>
        <v>1686.0973999999999</v>
      </c>
      <c r="H34" s="92" t="s">
        <v>30</v>
      </c>
      <c r="I34" s="71">
        <v>64</v>
      </c>
      <c r="J34" s="68">
        <f>G34*I34</f>
        <v>107910.23359999999</v>
      </c>
      <c r="O34" s="1" t="str">
        <f>IFERROR(INDEX(#REF!,MATCH(ROW(#REF!),#REF!,0)),"")</f>
        <v/>
      </c>
    </row>
    <row r="35" spans="2:15" ht="13.5" customHeight="1" thickBot="1" x14ac:dyDescent="0.25">
      <c r="B35" s="18" t="s">
        <v>131</v>
      </c>
      <c r="C35" s="381"/>
      <c r="D35" s="360"/>
      <c r="E35" s="361"/>
      <c r="F35" s="390"/>
      <c r="G35" s="385"/>
      <c r="H35" s="91" t="s">
        <v>31</v>
      </c>
      <c r="I35" s="69">
        <f>I34*12</f>
        <v>768</v>
      </c>
      <c r="J35" s="70">
        <f>G34*I35</f>
        <v>1294922.8032</v>
      </c>
      <c r="K35" s="1" t="s">
        <v>213</v>
      </c>
      <c r="O35" s="1" t="str">
        <f>IFERROR(INDEX(#REF!,MATCH(ROW(#REF!),#REF!,0)),"")</f>
        <v/>
      </c>
    </row>
    <row r="36" spans="2:15" ht="17.25" customHeight="1" x14ac:dyDescent="0.2">
      <c r="B36" s="14" t="s">
        <v>124</v>
      </c>
      <c r="C36" s="359" t="s">
        <v>328</v>
      </c>
      <c r="D36" s="359" t="s">
        <v>35</v>
      </c>
      <c r="E36" s="371">
        <v>3</v>
      </c>
      <c r="F36" s="389">
        <v>1397.22</v>
      </c>
      <c r="G36" s="384">
        <f t="shared" ref="G36" si="13">F36*$M$3*$N$4</f>
        <v>1757.7027600000001</v>
      </c>
      <c r="H36" s="92" t="s">
        <v>30</v>
      </c>
      <c r="I36" s="71">
        <v>48</v>
      </c>
      <c r="J36" s="68">
        <f>G36*I36</f>
        <v>84369.732480000006</v>
      </c>
      <c r="O36" s="1" t="str">
        <f>IFERROR(INDEX(#REF!,MATCH(ROW(#REF!),#REF!,0)),"")</f>
        <v/>
      </c>
    </row>
    <row r="37" spans="2:15" ht="13.5" customHeight="1" thickBot="1" x14ac:dyDescent="0.25">
      <c r="B37" s="18" t="s">
        <v>125</v>
      </c>
      <c r="C37" s="381"/>
      <c r="D37" s="360"/>
      <c r="E37" s="361"/>
      <c r="F37" s="390"/>
      <c r="G37" s="385"/>
      <c r="H37" s="91" t="s">
        <v>31</v>
      </c>
      <c r="I37" s="69">
        <f>I36*12</f>
        <v>576</v>
      </c>
      <c r="J37" s="70">
        <f>G36*I37</f>
        <v>1012436.7897600001</v>
      </c>
      <c r="K37" s="1" t="s">
        <v>213</v>
      </c>
      <c r="O37" s="1" t="str">
        <f>IFERROR(INDEX(#REF!,MATCH(ROW(#REF!),#REF!,0)),"")</f>
        <v/>
      </c>
    </row>
    <row r="38" spans="2:15" ht="17.25" customHeight="1" x14ac:dyDescent="0.2">
      <c r="B38" s="14" t="s">
        <v>126</v>
      </c>
      <c r="C38" s="359" t="s">
        <v>328</v>
      </c>
      <c r="D38" s="359" t="s">
        <v>35</v>
      </c>
      <c r="E38" s="371">
        <v>3</v>
      </c>
      <c r="F38" s="389">
        <v>1679.12</v>
      </c>
      <c r="G38" s="384">
        <f t="shared" ref="G38" si="14">F38*$M$3*$N$4</f>
        <v>2112.3329599999997</v>
      </c>
      <c r="H38" s="92" t="s">
        <v>30</v>
      </c>
      <c r="I38" s="71">
        <v>36</v>
      </c>
      <c r="J38" s="68">
        <f>G38*I38</f>
        <v>76043.98655999999</v>
      </c>
      <c r="O38" s="1" t="str">
        <f>IFERROR(INDEX(#REF!,MATCH(ROW(#REF!),#REF!,0)),"")</f>
        <v/>
      </c>
    </row>
    <row r="39" spans="2:15" ht="13.5" customHeight="1" thickBot="1" x14ac:dyDescent="0.25">
      <c r="B39" s="18" t="s">
        <v>127</v>
      </c>
      <c r="C39" s="381"/>
      <c r="D39" s="360"/>
      <c r="E39" s="361"/>
      <c r="F39" s="390"/>
      <c r="G39" s="385"/>
      <c r="H39" s="91" t="s">
        <v>31</v>
      </c>
      <c r="I39" s="69">
        <f>I38*12</f>
        <v>432</v>
      </c>
      <c r="J39" s="70">
        <f>G38*I39</f>
        <v>912527.83871999988</v>
      </c>
      <c r="K39" s="1" t="s">
        <v>213</v>
      </c>
      <c r="O39" s="1" t="str">
        <f>IFERROR(INDEX(#REF!,MATCH(ROW(#REF!),#REF!,0)),"")</f>
        <v/>
      </c>
    </row>
    <row r="40" spans="2:15" ht="17.25" customHeight="1" x14ac:dyDescent="0.2">
      <c r="B40" s="14" t="s">
        <v>280</v>
      </c>
      <c r="C40" s="328" t="s">
        <v>332</v>
      </c>
      <c r="D40" s="359" t="s">
        <v>35</v>
      </c>
      <c r="E40" s="371">
        <v>3</v>
      </c>
      <c r="F40" s="389">
        <v>1407.42</v>
      </c>
      <c r="G40" s="384">
        <f t="shared" ref="G40" si="15">F40*$M$3*$N$4</f>
        <v>1770.5343600000001</v>
      </c>
      <c r="H40" s="92" t="s">
        <v>30</v>
      </c>
      <c r="I40" s="71">
        <v>32</v>
      </c>
      <c r="J40" s="68">
        <f>G40*I40</f>
        <v>56657.099520000003</v>
      </c>
      <c r="O40" s="1" t="str">
        <f>IFERROR(INDEX(#REF!,MATCH(ROW(#REF!),#REF!,0)),"")</f>
        <v/>
      </c>
    </row>
    <row r="41" spans="2:15" ht="26.25" thickBot="1" x14ac:dyDescent="0.25">
      <c r="B41" s="18" t="s">
        <v>281</v>
      </c>
      <c r="C41" s="304"/>
      <c r="D41" s="360"/>
      <c r="E41" s="361"/>
      <c r="F41" s="390"/>
      <c r="G41" s="385"/>
      <c r="H41" s="91" t="s">
        <v>31</v>
      </c>
      <c r="I41" s="69">
        <f>I40*12</f>
        <v>384</v>
      </c>
      <c r="J41" s="70">
        <f>G40*I41</f>
        <v>679885.1942400001</v>
      </c>
      <c r="K41" s="1" t="s">
        <v>213</v>
      </c>
      <c r="O41" s="1" t="str">
        <f>IFERROR(INDEX(#REF!,MATCH(ROW(#REF!),#REF!,0)),"")</f>
        <v/>
      </c>
    </row>
    <row r="42" spans="2:15" ht="17.25" customHeight="1" x14ac:dyDescent="0.2">
      <c r="B42" s="14" t="s">
        <v>136</v>
      </c>
      <c r="C42" s="359" t="s">
        <v>328</v>
      </c>
      <c r="D42" s="359" t="s">
        <v>35</v>
      </c>
      <c r="E42" s="371">
        <v>3</v>
      </c>
      <c r="F42" s="389">
        <v>1005.2</v>
      </c>
      <c r="G42" s="384">
        <f t="shared" ref="G42" si="16">F42*$M$3*$N$4</f>
        <v>1264.5416</v>
      </c>
      <c r="H42" s="92" t="s">
        <v>30</v>
      </c>
      <c r="I42" s="71">
        <v>16</v>
      </c>
      <c r="J42" s="68">
        <f>G42*I42</f>
        <v>20232.6656</v>
      </c>
      <c r="O42" s="1" t="str">
        <f>IFERROR(INDEX(#REF!,MATCH(ROW(#REF!),#REF!,0)),"")</f>
        <v/>
      </c>
    </row>
    <row r="43" spans="2:15" ht="26.25" thickBot="1" x14ac:dyDescent="0.25">
      <c r="B43" s="18" t="s">
        <v>137</v>
      </c>
      <c r="C43" s="381"/>
      <c r="D43" s="360"/>
      <c r="E43" s="361"/>
      <c r="F43" s="390"/>
      <c r="G43" s="385"/>
      <c r="H43" s="91" t="s">
        <v>31</v>
      </c>
      <c r="I43" s="69">
        <f>I42*12</f>
        <v>192</v>
      </c>
      <c r="J43" s="70">
        <f>G42*I43</f>
        <v>242791.9872</v>
      </c>
      <c r="K43" s="1" t="s">
        <v>213</v>
      </c>
      <c r="O43" s="1" t="str">
        <f>IFERROR(INDEX(#REF!,MATCH(ROW(#REF!),#REF!,0)),"")</f>
        <v/>
      </c>
    </row>
    <row r="44" spans="2:15" ht="17.25" customHeight="1" x14ac:dyDescent="0.2">
      <c r="B44" s="14" t="s">
        <v>132</v>
      </c>
      <c r="C44" s="359" t="s">
        <v>328</v>
      </c>
      <c r="D44" s="359" t="s">
        <v>35</v>
      </c>
      <c r="E44" s="371">
        <v>3</v>
      </c>
      <c r="F44" s="389">
        <v>1290.3800000000001</v>
      </c>
      <c r="G44" s="384">
        <f t="shared" ref="G44" si="17">F44*$M$3*$N$4</f>
        <v>1623.2980400000001</v>
      </c>
      <c r="H44" s="92" t="s">
        <v>30</v>
      </c>
      <c r="I44" s="71">
        <v>48</v>
      </c>
      <c r="J44" s="68">
        <f>G44*I44</f>
        <v>77918.305920000013</v>
      </c>
      <c r="O44" s="1" t="str">
        <f>IFERROR(INDEX(#REF!,MATCH(ROW(#REF!),#REF!,0)),"")</f>
        <v/>
      </c>
    </row>
    <row r="45" spans="2:15" ht="26.25" thickBot="1" x14ac:dyDescent="0.25">
      <c r="B45" s="18" t="s">
        <v>133</v>
      </c>
      <c r="C45" s="381"/>
      <c r="D45" s="360"/>
      <c r="E45" s="361"/>
      <c r="F45" s="390"/>
      <c r="G45" s="385"/>
      <c r="H45" s="91" t="s">
        <v>31</v>
      </c>
      <c r="I45" s="69">
        <f>I44*12</f>
        <v>576</v>
      </c>
      <c r="J45" s="70">
        <f>G44*I45</f>
        <v>935019.67104000004</v>
      </c>
      <c r="K45" s="1" t="s">
        <v>213</v>
      </c>
      <c r="O45" s="1" t="str">
        <f>IFERROR(INDEX(#REF!,MATCH(ROW(#REF!),#REF!,0)),"")</f>
        <v/>
      </c>
    </row>
    <row r="46" spans="2:15" ht="17.25" customHeight="1" x14ac:dyDescent="0.2">
      <c r="B46" s="14" t="s">
        <v>134</v>
      </c>
      <c r="C46" s="359" t="s">
        <v>328</v>
      </c>
      <c r="D46" s="359" t="s">
        <v>35</v>
      </c>
      <c r="E46" s="371">
        <v>3</v>
      </c>
      <c r="F46" s="389">
        <v>1070.1199999999999</v>
      </c>
      <c r="G46" s="384">
        <f t="shared" ref="G46" si="18">F46*$M$3*$N$4</f>
        <v>1346.2109599999999</v>
      </c>
      <c r="H46" s="92" t="s">
        <v>30</v>
      </c>
      <c r="I46" s="71">
        <v>3</v>
      </c>
      <c r="J46" s="68">
        <f>G46*I46</f>
        <v>4038.6328799999997</v>
      </c>
      <c r="O46" s="1" t="str">
        <f>IFERROR(INDEX(#REF!,MATCH(ROW(#REF!),#REF!,0)),"")</f>
        <v/>
      </c>
    </row>
    <row r="47" spans="2:15" ht="13.5" customHeight="1" thickBot="1" x14ac:dyDescent="0.25">
      <c r="B47" s="18" t="s">
        <v>135</v>
      </c>
      <c r="C47" s="381"/>
      <c r="D47" s="360"/>
      <c r="E47" s="361"/>
      <c r="F47" s="390"/>
      <c r="G47" s="385"/>
      <c r="H47" s="91" t="s">
        <v>31</v>
      </c>
      <c r="I47" s="69">
        <f>I46*12</f>
        <v>36</v>
      </c>
      <c r="J47" s="70">
        <f>G46*I47</f>
        <v>48463.594559999998</v>
      </c>
      <c r="K47" s="1" t="s">
        <v>213</v>
      </c>
      <c r="O47" s="1" t="str">
        <f>IFERROR(INDEX(#REF!,MATCH(ROW(#REF!),#REF!,0)),"")</f>
        <v/>
      </c>
    </row>
    <row r="48" spans="2:15" ht="17.25" customHeight="1" x14ac:dyDescent="0.2">
      <c r="B48" s="14" t="s">
        <v>274</v>
      </c>
      <c r="C48" s="328" t="s">
        <v>338</v>
      </c>
      <c r="D48" s="359" t="s">
        <v>35</v>
      </c>
      <c r="E48" s="371">
        <v>3</v>
      </c>
      <c r="F48" s="389">
        <v>723.37</v>
      </c>
      <c r="G48" s="384">
        <f t="shared" ref="G48" si="19">F48*$M$3*$N$4</f>
        <v>909.99946</v>
      </c>
      <c r="H48" s="92" t="s">
        <v>30</v>
      </c>
      <c r="I48" s="71">
        <v>8</v>
      </c>
      <c r="J48" s="68">
        <f>G48*I48</f>
        <v>7279.99568</v>
      </c>
      <c r="O48" s="1" t="str">
        <f>IFERROR(INDEX(#REF!,MATCH(ROW(#REF!),#REF!,0)),"")</f>
        <v/>
      </c>
    </row>
    <row r="49" spans="2:15" ht="14.25" customHeight="1" thickBot="1" x14ac:dyDescent="0.25">
      <c r="B49" s="18" t="s">
        <v>275</v>
      </c>
      <c r="C49" s="304"/>
      <c r="D49" s="360"/>
      <c r="E49" s="361"/>
      <c r="F49" s="390"/>
      <c r="G49" s="385"/>
      <c r="H49" s="91" t="s">
        <v>31</v>
      </c>
      <c r="I49" s="69">
        <f>I48*12</f>
        <v>96</v>
      </c>
      <c r="J49" s="70">
        <f>G48*I49</f>
        <v>87359.94816</v>
      </c>
      <c r="K49" s="1" t="s">
        <v>213</v>
      </c>
      <c r="O49" s="1" t="str">
        <f>IFERROR(INDEX(#REF!,MATCH(ROW(#REF!),#REF!,0)),"")</f>
        <v/>
      </c>
    </row>
    <row r="50" spans="2:15" ht="17.25" customHeight="1" x14ac:dyDescent="0.2">
      <c r="B50" s="14" t="s">
        <v>140</v>
      </c>
      <c r="C50" s="359" t="s">
        <v>328</v>
      </c>
      <c r="D50" s="359" t="s">
        <v>35</v>
      </c>
      <c r="E50" s="371">
        <v>3</v>
      </c>
      <c r="F50" s="389">
        <v>1041.6600000000001</v>
      </c>
      <c r="G50" s="384">
        <f t="shared" ref="G50" si="20">F50*$M$3*$N$4</f>
        <v>1310.4082800000001</v>
      </c>
      <c r="H50" s="92" t="s">
        <v>30</v>
      </c>
      <c r="I50" s="71">
        <v>2</v>
      </c>
      <c r="J50" s="68">
        <f>G50*I50</f>
        <v>2620.8165600000002</v>
      </c>
      <c r="O50" s="1" t="str">
        <f>IFERROR(INDEX(#REF!,MATCH(ROW(#REF!),#REF!,0)),"")</f>
        <v/>
      </c>
    </row>
    <row r="51" spans="2:15" ht="14.25" customHeight="1" thickBot="1" x14ac:dyDescent="0.25">
      <c r="B51" s="18" t="s">
        <v>141</v>
      </c>
      <c r="C51" s="381"/>
      <c r="D51" s="360"/>
      <c r="E51" s="361"/>
      <c r="F51" s="390"/>
      <c r="G51" s="385"/>
      <c r="H51" s="91" t="s">
        <v>31</v>
      </c>
      <c r="I51" s="69">
        <f>I50*12</f>
        <v>24</v>
      </c>
      <c r="J51" s="70">
        <f>G50*I51</f>
        <v>31449.798720000003</v>
      </c>
      <c r="K51" s="1" t="s">
        <v>213</v>
      </c>
      <c r="O51" s="1" t="str">
        <f>IFERROR(INDEX(#REF!,MATCH(ROW(#REF!),#REF!,0)),"")</f>
        <v/>
      </c>
    </row>
    <row r="52" spans="2:15" ht="17.25" customHeight="1" x14ac:dyDescent="0.2">
      <c r="B52" s="14" t="s">
        <v>142</v>
      </c>
      <c r="C52" s="359" t="s">
        <v>328</v>
      </c>
      <c r="D52" s="359" t="s">
        <v>35</v>
      </c>
      <c r="E52" s="371">
        <v>3</v>
      </c>
      <c r="F52" s="389">
        <v>592.64</v>
      </c>
      <c r="G52" s="384">
        <f t="shared" ref="G52" si="21">F52*$M$3*$N$4</f>
        <v>745.54111999999998</v>
      </c>
      <c r="H52" s="92" t="s">
        <v>30</v>
      </c>
      <c r="I52" s="71">
        <v>8</v>
      </c>
      <c r="J52" s="68">
        <f>G52*I52</f>
        <v>5964.3289599999998</v>
      </c>
      <c r="O52" s="1" t="str">
        <f>IFERROR(INDEX(#REF!,MATCH(ROW(#REF!),#REF!,0)),"")</f>
        <v/>
      </c>
    </row>
    <row r="53" spans="2:15" ht="14.25" customHeight="1" thickBot="1" x14ac:dyDescent="0.25">
      <c r="B53" s="18" t="s">
        <v>143</v>
      </c>
      <c r="C53" s="381"/>
      <c r="D53" s="360"/>
      <c r="E53" s="361"/>
      <c r="F53" s="390"/>
      <c r="G53" s="385"/>
      <c r="H53" s="91" t="s">
        <v>31</v>
      </c>
      <c r="I53" s="69">
        <f>I52*12</f>
        <v>96</v>
      </c>
      <c r="J53" s="70">
        <f>G52*I53</f>
        <v>71571.947520000002</v>
      </c>
      <c r="K53" s="1" t="s">
        <v>213</v>
      </c>
      <c r="O53" s="1" t="str">
        <f>IFERROR(INDEX(#REF!,MATCH(ROW(#REF!),#REF!,0)),"")</f>
        <v/>
      </c>
    </row>
    <row r="54" spans="2:15" ht="17.25" customHeight="1" x14ac:dyDescent="0.2">
      <c r="B54" s="14" t="s">
        <v>146</v>
      </c>
      <c r="C54" s="359" t="s">
        <v>328</v>
      </c>
      <c r="D54" s="359" t="s">
        <v>35</v>
      </c>
      <c r="E54" s="371">
        <v>3</v>
      </c>
      <c r="F54" s="389">
        <v>1041.6600000000001</v>
      </c>
      <c r="G54" s="384">
        <f t="shared" ref="G54" si="22">F54*$M$3*$N$4</f>
        <v>1310.4082800000001</v>
      </c>
      <c r="H54" s="92" t="s">
        <v>30</v>
      </c>
      <c r="I54" s="71">
        <v>8</v>
      </c>
      <c r="J54" s="68">
        <f>G54*I54</f>
        <v>10483.266240000001</v>
      </c>
      <c r="O54" s="1" t="str">
        <f>IFERROR(INDEX(#REF!,MATCH(ROW(#REF!),#REF!,0)),"")</f>
        <v/>
      </c>
    </row>
    <row r="55" spans="2:15" ht="14.25" customHeight="1" thickBot="1" x14ac:dyDescent="0.25">
      <c r="B55" s="18" t="s">
        <v>147</v>
      </c>
      <c r="C55" s="381"/>
      <c r="D55" s="360"/>
      <c r="E55" s="361"/>
      <c r="F55" s="390"/>
      <c r="G55" s="385"/>
      <c r="H55" s="91" t="s">
        <v>31</v>
      </c>
      <c r="I55" s="69">
        <f>I54*12</f>
        <v>96</v>
      </c>
      <c r="J55" s="70">
        <f>G54*I55</f>
        <v>125799.19488000001</v>
      </c>
      <c r="K55" s="1" t="s">
        <v>213</v>
      </c>
      <c r="O55" s="1" t="str">
        <f>IFERROR(INDEX(#REF!,MATCH(ROW(#REF!),#REF!,0)),"")</f>
        <v/>
      </c>
    </row>
    <row r="56" spans="2:15" ht="17.25" customHeight="1" x14ac:dyDescent="0.2">
      <c r="B56" s="14" t="s">
        <v>144</v>
      </c>
      <c r="C56" s="359" t="s">
        <v>328</v>
      </c>
      <c r="D56" s="359" t="s">
        <v>35</v>
      </c>
      <c r="E56" s="371">
        <v>3</v>
      </c>
      <c r="F56" s="389">
        <v>1397.22</v>
      </c>
      <c r="G56" s="384">
        <f t="shared" ref="G56" si="23">F56*$M$3*$N$4</f>
        <v>1757.7027600000001</v>
      </c>
      <c r="H56" s="92" t="s">
        <v>30</v>
      </c>
      <c r="I56" s="71">
        <v>8</v>
      </c>
      <c r="J56" s="68">
        <f>G56*I56</f>
        <v>14061.622080000001</v>
      </c>
      <c r="O56" s="1" t="str">
        <f>IFERROR(INDEX(#REF!,MATCH(ROW(#REF!),#REF!,0)),"")</f>
        <v/>
      </c>
    </row>
    <row r="57" spans="2:15" ht="14.25" customHeight="1" thickBot="1" x14ac:dyDescent="0.25">
      <c r="B57" s="18" t="s">
        <v>145</v>
      </c>
      <c r="C57" s="381"/>
      <c r="D57" s="360"/>
      <c r="E57" s="361"/>
      <c r="F57" s="390"/>
      <c r="G57" s="385"/>
      <c r="H57" s="91" t="s">
        <v>31</v>
      </c>
      <c r="I57" s="69">
        <f>I56*12</f>
        <v>96</v>
      </c>
      <c r="J57" s="70">
        <f>G56*I57</f>
        <v>168739.46496000001</v>
      </c>
      <c r="K57" s="1" t="s">
        <v>213</v>
      </c>
      <c r="O57" s="1" t="str">
        <f>IFERROR(INDEX(#REF!,MATCH(ROW(#REF!),#REF!,0)),"")</f>
        <v/>
      </c>
    </row>
    <row r="58" spans="2:15" ht="17.25" customHeight="1" x14ac:dyDescent="0.2">
      <c r="B58" s="14" t="s">
        <v>116</v>
      </c>
      <c r="C58" s="359" t="s">
        <v>328</v>
      </c>
      <c r="D58" s="359" t="s">
        <v>35</v>
      </c>
      <c r="E58" s="371">
        <v>3</v>
      </c>
      <c r="F58" s="389">
        <v>1450.7</v>
      </c>
      <c r="G58" s="384">
        <f t="shared" ref="G58" si="24">F58*$M$3*$N$4</f>
        <v>1824.9806000000001</v>
      </c>
      <c r="H58" s="90" t="s">
        <v>30</v>
      </c>
      <c r="I58" s="76">
        <v>8</v>
      </c>
      <c r="J58" s="68">
        <f>G58*I58</f>
        <v>14599.844800000001</v>
      </c>
      <c r="O58" s="1" t="str">
        <f>IFERROR(INDEX(#REF!,MATCH(ROW(#REF!),#REF!,0)),"")</f>
        <v/>
      </c>
    </row>
    <row r="59" spans="2:15" ht="26.25" thickBot="1" x14ac:dyDescent="0.25">
      <c r="B59" s="18" t="s">
        <v>117</v>
      </c>
      <c r="C59" s="381"/>
      <c r="D59" s="360"/>
      <c r="E59" s="361"/>
      <c r="F59" s="390"/>
      <c r="G59" s="385"/>
      <c r="H59" s="91" t="s">
        <v>31</v>
      </c>
      <c r="I59" s="77">
        <f>I58*12</f>
        <v>96</v>
      </c>
      <c r="J59" s="70">
        <f>G58*I59</f>
        <v>175198.13760000002</v>
      </c>
      <c r="K59" s="1" t="s">
        <v>213</v>
      </c>
      <c r="O59" s="1" t="str">
        <f>IFERROR(INDEX(#REF!,MATCH(ROW(#REF!),#REF!,0)),"")</f>
        <v/>
      </c>
    </row>
    <row r="60" spans="2:15" ht="17.25" customHeight="1" x14ac:dyDescent="0.2">
      <c r="B60" s="14" t="s">
        <v>276</v>
      </c>
      <c r="C60" s="328" t="s">
        <v>338</v>
      </c>
      <c r="D60" s="359" t="s">
        <v>35</v>
      </c>
      <c r="E60" s="371">
        <v>3</v>
      </c>
      <c r="F60" s="389">
        <v>1175.23</v>
      </c>
      <c r="G60" s="384">
        <f t="shared" ref="G60" si="25">F60*$M$3*$N$4</f>
        <v>1478.4393400000001</v>
      </c>
      <c r="H60" s="90" t="s">
        <v>30</v>
      </c>
      <c r="I60" s="78">
        <v>2</v>
      </c>
      <c r="J60" s="68">
        <f>G60*I60</f>
        <v>2956.8786800000003</v>
      </c>
      <c r="O60" s="1" t="str">
        <f>IFERROR(INDEX(#REF!,MATCH(ROW(#REF!),#REF!,0)),"")</f>
        <v/>
      </c>
    </row>
    <row r="61" spans="2:15" ht="14.25" customHeight="1" thickBot="1" x14ac:dyDescent="0.25">
      <c r="B61" s="18" t="s">
        <v>277</v>
      </c>
      <c r="C61" s="304"/>
      <c r="D61" s="360"/>
      <c r="E61" s="361"/>
      <c r="F61" s="390"/>
      <c r="G61" s="385"/>
      <c r="H61" s="91" t="s">
        <v>31</v>
      </c>
      <c r="I61" s="77">
        <f>I60*12</f>
        <v>24</v>
      </c>
      <c r="J61" s="70">
        <f>G60*I61</f>
        <v>35482.544160000005</v>
      </c>
      <c r="K61" s="1" t="s">
        <v>213</v>
      </c>
      <c r="O61" s="1" t="str">
        <f>IFERROR(INDEX(#REF!,MATCH(ROW(#REF!),#REF!,0)),"")</f>
        <v/>
      </c>
    </row>
    <row r="62" spans="2:15" ht="17.25" customHeight="1" x14ac:dyDescent="0.2">
      <c r="B62" s="14" t="s">
        <v>278</v>
      </c>
      <c r="C62" s="328" t="s">
        <v>338</v>
      </c>
      <c r="D62" s="359" t="s">
        <v>35</v>
      </c>
      <c r="E62" s="371">
        <v>3</v>
      </c>
      <c r="F62" s="389">
        <v>1032.8499999999999</v>
      </c>
      <c r="G62" s="384">
        <f t="shared" ref="G62" si="26">F62*$M$3*$N$4</f>
        <v>1299.3253</v>
      </c>
      <c r="H62" s="92" t="s">
        <v>30</v>
      </c>
      <c r="I62" s="78">
        <v>4</v>
      </c>
      <c r="J62" s="68">
        <f>G62*I62</f>
        <v>5197.3011999999999</v>
      </c>
      <c r="O62" s="1" t="str">
        <f>IFERROR(INDEX(#REF!,MATCH(ROW(#REF!),#REF!,0)),"")</f>
        <v/>
      </c>
    </row>
    <row r="63" spans="2:15" ht="26.25" thickBot="1" x14ac:dyDescent="0.25">
      <c r="B63" s="18" t="s">
        <v>279</v>
      </c>
      <c r="C63" s="304"/>
      <c r="D63" s="360"/>
      <c r="E63" s="361"/>
      <c r="F63" s="390"/>
      <c r="G63" s="385"/>
      <c r="H63" s="91" t="s">
        <v>31</v>
      </c>
      <c r="I63" s="77">
        <f>I62*12</f>
        <v>48</v>
      </c>
      <c r="J63" s="70">
        <f>G62*I63</f>
        <v>62367.614399999999</v>
      </c>
      <c r="K63" s="1" t="s">
        <v>213</v>
      </c>
      <c r="O63" s="1" t="str">
        <f>IFERROR(INDEX(#REF!,MATCH(ROW(#REF!),#REF!,0)),"")</f>
        <v/>
      </c>
    </row>
    <row r="64" spans="2:15" ht="17.25" customHeight="1" x14ac:dyDescent="0.2">
      <c r="B64" s="14" t="s">
        <v>286</v>
      </c>
      <c r="C64" s="328" t="s">
        <v>331</v>
      </c>
      <c r="D64" s="359" t="s">
        <v>35</v>
      </c>
      <c r="E64" s="371">
        <v>3</v>
      </c>
      <c r="F64" s="389">
        <v>1103.68</v>
      </c>
      <c r="G64" s="384">
        <f t="shared" ref="G64" si="27">F64*$M$3*$N$4</f>
        <v>1388.4294400000001</v>
      </c>
      <c r="H64" s="92" t="s">
        <v>30</v>
      </c>
      <c r="I64" s="78">
        <v>2</v>
      </c>
      <c r="J64" s="68">
        <f>G64*I64</f>
        <v>2776.8588800000002</v>
      </c>
      <c r="O64" s="1" t="str">
        <f>IFERROR(INDEX(#REF!,MATCH(ROW(#REF!),#REF!,0)),"")</f>
        <v/>
      </c>
    </row>
    <row r="65" spans="2:15" ht="26.25" thickBot="1" x14ac:dyDescent="0.25">
      <c r="B65" s="18" t="s">
        <v>287</v>
      </c>
      <c r="C65" s="304"/>
      <c r="D65" s="360"/>
      <c r="E65" s="361"/>
      <c r="F65" s="390"/>
      <c r="G65" s="385"/>
      <c r="H65" s="91" t="s">
        <v>31</v>
      </c>
      <c r="I65" s="77">
        <f>I64*12</f>
        <v>24</v>
      </c>
      <c r="J65" s="70">
        <f>G64*I65</f>
        <v>33322.306560000005</v>
      </c>
      <c r="K65" s="1" t="s">
        <v>213</v>
      </c>
      <c r="O65" s="1" t="str">
        <f>IFERROR(INDEX(#REF!,MATCH(ROW(#REF!),#REF!,0)),"")</f>
        <v/>
      </c>
    </row>
    <row r="66" spans="2:15" ht="17.25" customHeight="1" x14ac:dyDescent="0.2">
      <c r="B66" s="14" t="s">
        <v>282</v>
      </c>
      <c r="C66" s="328" t="s">
        <v>331</v>
      </c>
      <c r="D66" s="359" t="s">
        <v>35</v>
      </c>
      <c r="E66" s="371">
        <v>4</v>
      </c>
      <c r="F66" s="389">
        <v>1103.68</v>
      </c>
      <c r="G66" s="384">
        <f t="shared" ref="G66" si="28">F66*$M$3*$N$4</f>
        <v>1388.4294400000001</v>
      </c>
      <c r="H66" s="92" t="s">
        <v>30</v>
      </c>
      <c r="I66" s="78">
        <v>2</v>
      </c>
      <c r="J66" s="68">
        <f>G66*I66</f>
        <v>2776.8588800000002</v>
      </c>
      <c r="O66" s="1" t="str">
        <f>IFERROR(INDEX(#REF!,MATCH(ROW(#REF!),#REF!,0)),"")</f>
        <v/>
      </c>
    </row>
    <row r="67" spans="2:15" ht="14.25" customHeight="1" thickBot="1" x14ac:dyDescent="0.25">
      <c r="B67" s="18" t="s">
        <v>283</v>
      </c>
      <c r="C67" s="304"/>
      <c r="D67" s="360"/>
      <c r="E67" s="361"/>
      <c r="F67" s="390"/>
      <c r="G67" s="385"/>
      <c r="H67" s="91" t="s">
        <v>31</v>
      </c>
      <c r="I67" s="77">
        <f>I66*12</f>
        <v>24</v>
      </c>
      <c r="J67" s="70">
        <f>G66*I67</f>
        <v>33322.306560000005</v>
      </c>
      <c r="K67" s="1" t="s">
        <v>213</v>
      </c>
      <c r="O67" s="1" t="str">
        <f>IFERROR(INDEX(#REF!,MATCH(ROW(#REF!),#REF!,0)),"")</f>
        <v/>
      </c>
    </row>
    <row r="68" spans="2:15" ht="17.25" customHeight="1" x14ac:dyDescent="0.2">
      <c r="B68" s="14" t="s">
        <v>284</v>
      </c>
      <c r="C68" s="328" t="s">
        <v>331</v>
      </c>
      <c r="D68" s="359" t="s">
        <v>35</v>
      </c>
      <c r="E68" s="371">
        <v>3</v>
      </c>
      <c r="F68" s="389">
        <v>968.02</v>
      </c>
      <c r="G68" s="384">
        <f t="shared" ref="G68" si="29">F68*$M$3*$N$4</f>
        <v>1217.7691600000001</v>
      </c>
      <c r="H68" s="92" t="s">
        <v>30</v>
      </c>
      <c r="I68" s="78">
        <v>8</v>
      </c>
      <c r="J68" s="68">
        <f>G68*I68</f>
        <v>9742.1532800000004</v>
      </c>
      <c r="O68" s="1" t="str">
        <f>IFERROR(INDEX(#REF!,MATCH(ROW(#REF!),#REF!,0)),"")</f>
        <v/>
      </c>
    </row>
    <row r="69" spans="2:15" ht="17.25" customHeight="1" thickBot="1" x14ac:dyDescent="0.25">
      <c r="B69" s="18" t="s">
        <v>285</v>
      </c>
      <c r="C69" s="304"/>
      <c r="D69" s="360"/>
      <c r="E69" s="361"/>
      <c r="F69" s="390"/>
      <c r="G69" s="385"/>
      <c r="H69" s="90" t="s">
        <v>31</v>
      </c>
      <c r="I69" s="77">
        <f>I68*12</f>
        <v>96</v>
      </c>
      <c r="J69" s="70">
        <f>G68*I69</f>
        <v>116905.83936000001</v>
      </c>
      <c r="K69" s="1" t="s">
        <v>213</v>
      </c>
      <c r="O69" s="1" t="str">
        <f>IFERROR(INDEX(#REF!,MATCH(ROW(#REF!),#REF!,0)),"")</f>
        <v/>
      </c>
    </row>
    <row r="70" spans="2:15" ht="17.25" customHeight="1" x14ac:dyDescent="0.2">
      <c r="B70" s="14" t="s">
        <v>118</v>
      </c>
      <c r="C70" s="359" t="s">
        <v>328</v>
      </c>
      <c r="D70" s="359" t="s">
        <v>35</v>
      </c>
      <c r="E70" s="371">
        <v>3</v>
      </c>
      <c r="F70" s="389">
        <v>1249.76</v>
      </c>
      <c r="G70" s="384">
        <f t="shared" ref="G70" si="30">F70*$M$3*$N$4</f>
        <v>1572.1980799999999</v>
      </c>
      <c r="H70" s="92" t="s">
        <v>30</v>
      </c>
      <c r="I70" s="78">
        <v>4</v>
      </c>
      <c r="J70" s="68">
        <f>G70*I70</f>
        <v>6288.7923199999996</v>
      </c>
    </row>
    <row r="71" spans="2:15" ht="17.25" customHeight="1" thickBot="1" x14ac:dyDescent="0.25">
      <c r="B71" s="18" t="s">
        <v>119</v>
      </c>
      <c r="C71" s="381"/>
      <c r="D71" s="360"/>
      <c r="E71" s="320"/>
      <c r="F71" s="390"/>
      <c r="G71" s="385"/>
      <c r="H71" s="90" t="s">
        <v>31</v>
      </c>
      <c r="I71" s="77">
        <f>I70*12</f>
        <v>48</v>
      </c>
      <c r="J71" s="70">
        <f>G70*I71</f>
        <v>75465.507839999991</v>
      </c>
      <c r="K71" s="1" t="s">
        <v>213</v>
      </c>
    </row>
    <row r="72" spans="2:15" ht="17.25" customHeight="1" x14ac:dyDescent="0.2">
      <c r="B72" s="14" t="s">
        <v>122</v>
      </c>
      <c r="C72" s="359" t="s">
        <v>328</v>
      </c>
      <c r="D72" s="359" t="s">
        <v>35</v>
      </c>
      <c r="E72" s="371">
        <v>3</v>
      </c>
      <c r="F72" s="389">
        <v>1157.27</v>
      </c>
      <c r="G72" s="384">
        <f t="shared" ref="G72" si="31">F72*$M$3*$N$4</f>
        <v>1455.84566</v>
      </c>
      <c r="H72" s="92" t="s">
        <v>30</v>
      </c>
      <c r="I72" s="78">
        <v>8</v>
      </c>
      <c r="J72" s="68">
        <f>G72*I72</f>
        <v>11646.76528</v>
      </c>
    </row>
    <row r="73" spans="2:15" ht="15.75" thickBot="1" x14ac:dyDescent="0.25">
      <c r="B73" s="18" t="s">
        <v>123</v>
      </c>
      <c r="C73" s="360"/>
      <c r="D73" s="360"/>
      <c r="E73" s="321"/>
      <c r="F73" s="390"/>
      <c r="G73" s="385"/>
      <c r="H73" s="91" t="s">
        <v>31</v>
      </c>
      <c r="I73" s="77">
        <f>I72*12</f>
        <v>96</v>
      </c>
      <c r="J73" s="70">
        <f>G72*I73</f>
        <v>139761.18336</v>
      </c>
      <c r="K73" s="1" t="s">
        <v>213</v>
      </c>
    </row>
    <row r="74" spans="2:15" ht="17.25" customHeight="1" thickBot="1" x14ac:dyDescent="0.25">
      <c r="B74" s="300" t="s">
        <v>37</v>
      </c>
      <c r="C74" s="301"/>
      <c r="D74" s="301"/>
      <c r="E74" s="301"/>
      <c r="F74" s="301"/>
      <c r="G74" s="301"/>
      <c r="H74" s="301"/>
      <c r="I74" s="301"/>
      <c r="J74" s="379"/>
      <c r="O74" s="1" t="str">
        <f>IFERROR(INDEX(#REF!,MATCH(ROW(#REF!),#REF!,0)),"")</f>
        <v/>
      </c>
    </row>
    <row r="75" spans="2:15" ht="17.25" customHeight="1" x14ac:dyDescent="0.2">
      <c r="B75" s="14" t="s">
        <v>270</v>
      </c>
      <c r="C75" s="328" t="s">
        <v>338</v>
      </c>
      <c r="D75" s="359" t="s">
        <v>35</v>
      </c>
      <c r="E75" s="371">
        <v>4</v>
      </c>
      <c r="F75" s="389">
        <v>543.27</v>
      </c>
      <c r="G75" s="384">
        <f t="shared" ref="G75:G77" si="32">F75*$M$3*$N$4</f>
        <v>683.43366000000003</v>
      </c>
      <c r="H75" s="90" t="s">
        <v>30</v>
      </c>
      <c r="I75" s="67">
        <v>16</v>
      </c>
      <c r="J75" s="68">
        <f>G75*I75</f>
        <v>10934.938560000001</v>
      </c>
      <c r="O75" s="1" t="str">
        <f>IFERROR(INDEX(#REF!,MATCH(ROW(#REF!),#REF!,0)),"")</f>
        <v/>
      </c>
    </row>
    <row r="76" spans="2:15" ht="26.25" thickBot="1" x14ac:dyDescent="0.25">
      <c r="B76" s="18" t="s">
        <v>271</v>
      </c>
      <c r="C76" s="304"/>
      <c r="D76" s="360"/>
      <c r="E76" s="361"/>
      <c r="F76" s="390"/>
      <c r="G76" s="385"/>
      <c r="H76" s="91" t="s">
        <v>31</v>
      </c>
      <c r="I76" s="69">
        <f>I75*12</f>
        <v>192</v>
      </c>
      <c r="J76" s="70">
        <f>G75*I76</f>
        <v>131219.26272</v>
      </c>
      <c r="K76" s="1" t="s">
        <v>213</v>
      </c>
      <c r="O76" s="1" t="str">
        <f>IFERROR(INDEX(#REF!,MATCH(ROW(#REF!),#REF!,0)),"")</f>
        <v/>
      </c>
    </row>
    <row r="77" spans="2:15" ht="17.25" customHeight="1" x14ac:dyDescent="0.2">
      <c r="B77" s="14" t="s">
        <v>272</v>
      </c>
      <c r="C77" s="328" t="s">
        <v>335</v>
      </c>
      <c r="D77" s="359" t="s">
        <v>35</v>
      </c>
      <c r="E77" s="371">
        <v>4</v>
      </c>
      <c r="F77" s="389">
        <v>507.77</v>
      </c>
      <c r="G77" s="384">
        <f t="shared" si="32"/>
        <v>638.77465999999993</v>
      </c>
      <c r="H77" s="92" t="s">
        <v>30</v>
      </c>
      <c r="I77" s="71">
        <v>24</v>
      </c>
      <c r="J77" s="68">
        <f>G77*I77</f>
        <v>15330.591839999997</v>
      </c>
      <c r="O77" s="1" t="str">
        <f>IFERROR(INDEX(#REF!,MATCH(ROW(#REF!),#REF!,0)),"")</f>
        <v/>
      </c>
    </row>
    <row r="78" spans="2:15" ht="26.25" thickBot="1" x14ac:dyDescent="0.25">
      <c r="B78" s="18" t="s">
        <v>273</v>
      </c>
      <c r="C78" s="304"/>
      <c r="D78" s="360"/>
      <c r="E78" s="361"/>
      <c r="F78" s="390"/>
      <c r="G78" s="385"/>
      <c r="H78" s="90" t="s">
        <v>31</v>
      </c>
      <c r="I78" s="67">
        <f>I77*12</f>
        <v>288</v>
      </c>
      <c r="J78" s="70">
        <f>G77*I78</f>
        <v>183967.10207999998</v>
      </c>
      <c r="K78" s="1" t="s">
        <v>213</v>
      </c>
      <c r="O78" s="1" t="str">
        <f>IFERROR(INDEX(#REF!,MATCH(ROW(#REF!),#REF!,0)),"")</f>
        <v/>
      </c>
    </row>
    <row r="79" spans="2:15" ht="17.25" customHeight="1" thickBot="1" x14ac:dyDescent="0.25">
      <c r="B79" s="397" t="s">
        <v>323</v>
      </c>
      <c r="C79" s="398"/>
      <c r="D79" s="398"/>
      <c r="E79" s="398"/>
      <c r="F79" s="398"/>
      <c r="G79" s="398"/>
      <c r="H79" s="398"/>
      <c r="I79" s="398"/>
      <c r="J79" s="399"/>
      <c r="O79" s="1" t="str">
        <f>IFERROR(INDEX(#REF!,MATCH(ROW(#REF!),#REF!,0)),"")</f>
        <v/>
      </c>
    </row>
    <row r="80" spans="2:15" ht="15" customHeight="1" x14ac:dyDescent="0.2">
      <c r="B80" s="14" t="s">
        <v>324</v>
      </c>
      <c r="C80" s="328" t="s">
        <v>223</v>
      </c>
      <c r="D80" s="359" t="s">
        <v>35</v>
      </c>
      <c r="E80" s="371">
        <v>4</v>
      </c>
      <c r="F80" s="389">
        <v>2364</v>
      </c>
      <c r="G80" s="400">
        <f t="shared" ref="G80" si="33">F80*$M$3*$N$4</f>
        <v>2973.9119999999998</v>
      </c>
      <c r="H80" s="92" t="s">
        <v>30</v>
      </c>
      <c r="I80" s="71">
        <v>8</v>
      </c>
      <c r="J80" s="68">
        <f>G80*I80</f>
        <v>23791.295999999998</v>
      </c>
    </row>
    <row r="81" spans="2:15" ht="26.25" thickBot="1" x14ac:dyDescent="0.25">
      <c r="B81" s="18" t="s">
        <v>325</v>
      </c>
      <c r="C81" s="304"/>
      <c r="D81" s="360"/>
      <c r="E81" s="361"/>
      <c r="F81" s="390"/>
      <c r="G81" s="401"/>
      <c r="H81" s="90" t="s">
        <v>31</v>
      </c>
      <c r="I81" s="67">
        <f>I80*12</f>
        <v>96</v>
      </c>
      <c r="J81" s="70">
        <f>G80*I81</f>
        <v>285495.55199999997</v>
      </c>
      <c r="K81" s="1" t="s">
        <v>213</v>
      </c>
    </row>
    <row r="82" spans="2:15" ht="17.25" customHeight="1" thickBot="1" x14ac:dyDescent="0.25">
      <c r="B82" s="300" t="s">
        <v>38</v>
      </c>
      <c r="C82" s="301"/>
      <c r="D82" s="301"/>
      <c r="E82" s="301"/>
      <c r="F82" s="301"/>
      <c r="G82" s="301"/>
      <c r="H82" s="301"/>
      <c r="I82" s="301"/>
      <c r="J82" s="379"/>
      <c r="O82" s="1" t="str">
        <f>IFERROR(INDEX(#REF!,MATCH(ROW(#REF!),#REF!,0)),"")</f>
        <v/>
      </c>
    </row>
    <row r="83" spans="2:15" ht="17.25" customHeight="1" x14ac:dyDescent="0.2">
      <c r="B83" s="14" t="s">
        <v>268</v>
      </c>
      <c r="C83" s="328" t="s">
        <v>340</v>
      </c>
      <c r="D83" s="359" t="s">
        <v>35</v>
      </c>
      <c r="E83" s="371">
        <v>4</v>
      </c>
      <c r="F83" s="389">
        <v>450.73</v>
      </c>
      <c r="G83" s="384">
        <f t="shared" ref="G83" si="34">F83*$M$3*$N$4</f>
        <v>567.01834000000008</v>
      </c>
      <c r="H83" s="90" t="s">
        <v>30</v>
      </c>
      <c r="I83" s="67">
        <v>1</v>
      </c>
      <c r="J83" s="68">
        <f>G83*I83</f>
        <v>567.01834000000008</v>
      </c>
      <c r="O83" s="1" t="str">
        <f>IFERROR(INDEX(#REF!,MATCH(ROW(#REF!),#REF!,0)),"")</f>
        <v/>
      </c>
    </row>
    <row r="84" spans="2:15" ht="26.25" thickBot="1" x14ac:dyDescent="0.25">
      <c r="B84" s="18" t="s">
        <v>269</v>
      </c>
      <c r="C84" s="304"/>
      <c r="D84" s="360"/>
      <c r="E84" s="361"/>
      <c r="F84" s="390"/>
      <c r="G84" s="385"/>
      <c r="H84" s="90" t="s">
        <v>31</v>
      </c>
      <c r="I84" s="67">
        <f>I83*12</f>
        <v>12</v>
      </c>
      <c r="J84" s="70">
        <f>G83*I84</f>
        <v>6804.220080000001</v>
      </c>
      <c r="K84" s="1" t="s">
        <v>213</v>
      </c>
      <c r="O84" s="1" t="str">
        <f>IFERROR(INDEX(#REF!,MATCH(ROW(#REF!),#REF!,0)),"")</f>
        <v/>
      </c>
    </row>
    <row r="85" spans="2:15" ht="17.25" customHeight="1" thickBot="1" x14ac:dyDescent="0.25">
      <c r="B85" s="300" t="s">
        <v>39</v>
      </c>
      <c r="C85" s="301"/>
      <c r="D85" s="301"/>
      <c r="E85" s="301"/>
      <c r="F85" s="301"/>
      <c r="G85" s="301"/>
      <c r="H85" s="301"/>
      <c r="I85" s="301"/>
      <c r="J85" s="379"/>
      <c r="O85" s="1" t="str">
        <f>IFERROR(INDEX(#REF!,MATCH(ROW(#REF!),#REF!,0)),"")</f>
        <v/>
      </c>
    </row>
    <row r="86" spans="2:15" ht="17.25" customHeight="1" x14ac:dyDescent="0.2">
      <c r="B86" s="14" t="s">
        <v>266</v>
      </c>
      <c r="C86" s="328" t="s">
        <v>340</v>
      </c>
      <c r="D86" s="359" t="s">
        <v>77</v>
      </c>
      <c r="E86" s="371">
        <v>4</v>
      </c>
      <c r="F86" s="389">
        <v>1.88</v>
      </c>
      <c r="G86" s="384">
        <f t="shared" ref="G86:G88" si="35">F86*$M$3*$N$4</f>
        <v>2.36504</v>
      </c>
      <c r="H86" s="90" t="s">
        <v>30</v>
      </c>
      <c r="I86" s="67">
        <v>20000</v>
      </c>
      <c r="J86" s="68">
        <f>G86*I86</f>
        <v>47300.800000000003</v>
      </c>
      <c r="O86" s="1" t="str">
        <f>IFERROR(INDEX(#REF!,MATCH(ROW(#REF!),#REF!,0)),"")</f>
        <v/>
      </c>
    </row>
    <row r="87" spans="2:15" ht="26.25" thickBot="1" x14ac:dyDescent="0.25">
      <c r="B87" s="18" t="s">
        <v>79</v>
      </c>
      <c r="C87" s="304"/>
      <c r="D87" s="360"/>
      <c r="E87" s="361"/>
      <c r="F87" s="390"/>
      <c r="G87" s="385"/>
      <c r="H87" s="91" t="s">
        <v>31</v>
      </c>
      <c r="I87" s="69">
        <f>I86*12</f>
        <v>240000</v>
      </c>
      <c r="J87" s="70">
        <f>G86*I87</f>
        <v>567609.59999999998</v>
      </c>
      <c r="K87" s="1" t="s">
        <v>213</v>
      </c>
      <c r="O87" s="1" t="str">
        <f>IFERROR(INDEX(#REF!,MATCH(ROW(#REF!),#REF!,0)),"")</f>
        <v/>
      </c>
    </row>
    <row r="88" spans="2:15" ht="17.25" customHeight="1" x14ac:dyDescent="0.2">
      <c r="B88" s="14" t="s">
        <v>267</v>
      </c>
      <c r="C88" s="328" t="s">
        <v>340</v>
      </c>
      <c r="D88" s="359" t="s">
        <v>77</v>
      </c>
      <c r="E88" s="371">
        <v>4</v>
      </c>
      <c r="F88" s="389">
        <v>1.66</v>
      </c>
      <c r="G88" s="384">
        <f t="shared" si="35"/>
        <v>2.0882799999999997</v>
      </c>
      <c r="H88" s="92" t="s">
        <v>30</v>
      </c>
      <c r="I88" s="71">
        <v>20000</v>
      </c>
      <c r="J88" s="68">
        <f>G88*I88</f>
        <v>41765.599999999991</v>
      </c>
      <c r="N88" s="79"/>
      <c r="O88" s="1" t="str">
        <f>IFERROR(INDEX(#REF!,MATCH(ROW(#REF!),#REF!,0)),"")</f>
        <v/>
      </c>
    </row>
    <row r="89" spans="2:15" ht="26.25" thickBot="1" x14ac:dyDescent="0.25">
      <c r="B89" s="18" t="s">
        <v>80</v>
      </c>
      <c r="C89" s="304"/>
      <c r="D89" s="360"/>
      <c r="E89" s="361"/>
      <c r="F89" s="390"/>
      <c r="G89" s="385"/>
      <c r="H89" s="90" t="s">
        <v>31</v>
      </c>
      <c r="I89" s="67">
        <f>I88*12</f>
        <v>240000</v>
      </c>
      <c r="J89" s="70">
        <f>G88*I89</f>
        <v>501187.19999999995</v>
      </c>
      <c r="K89" s="1" t="s">
        <v>213</v>
      </c>
      <c r="O89" s="1" t="str">
        <f>IFERROR(INDEX(#REF!,MATCH(ROW(#REF!),#REF!,0)),"")</f>
        <v/>
      </c>
    </row>
    <row r="90" spans="2:15" ht="17.25" customHeight="1" thickBot="1" x14ac:dyDescent="0.25">
      <c r="B90" s="300" t="s">
        <v>40</v>
      </c>
      <c r="C90" s="301"/>
      <c r="D90" s="301"/>
      <c r="E90" s="301"/>
      <c r="F90" s="301"/>
      <c r="G90" s="301"/>
      <c r="H90" s="301"/>
      <c r="I90" s="301"/>
      <c r="J90" s="379"/>
      <c r="O90" s="1" t="str">
        <f>IFERROR(INDEX(#REF!,MATCH(ROW(#REF!),#REF!,0)),"")</f>
        <v/>
      </c>
    </row>
    <row r="91" spans="2:15" ht="16.5" customHeight="1" x14ac:dyDescent="0.2">
      <c r="B91" s="55" t="s">
        <v>191</v>
      </c>
      <c r="C91" s="359" t="s">
        <v>337</v>
      </c>
      <c r="D91" s="359" t="s">
        <v>76</v>
      </c>
      <c r="E91" s="371">
        <v>15</v>
      </c>
      <c r="F91" s="389">
        <v>3369.06</v>
      </c>
      <c r="G91" s="384">
        <f t="shared" ref="G91:G95" si="36">F91*$M$3*$N$4</f>
        <v>4238.2774799999997</v>
      </c>
      <c r="H91" s="90" t="s">
        <v>30</v>
      </c>
      <c r="I91" s="67">
        <v>2</v>
      </c>
      <c r="J91" s="68">
        <f>G91*I91</f>
        <v>8476.5549599999995</v>
      </c>
      <c r="O91" s="1" t="str">
        <f>IFERROR(INDEX(#REF!,MATCH(ROW(#REF!),#REF!,0)),"")</f>
        <v/>
      </c>
    </row>
    <row r="92" spans="2:15" ht="16.5" customHeight="1" thickBot="1" x14ac:dyDescent="0.25">
      <c r="B92" s="18" t="s">
        <v>192</v>
      </c>
      <c r="C92" s="360"/>
      <c r="D92" s="360"/>
      <c r="E92" s="361"/>
      <c r="F92" s="390"/>
      <c r="G92" s="385"/>
      <c r="H92" s="91" t="s">
        <v>31</v>
      </c>
      <c r="I92" s="69">
        <f>I91*12</f>
        <v>24</v>
      </c>
      <c r="J92" s="70">
        <f>G91*I92</f>
        <v>101718.65951999999</v>
      </c>
      <c r="K92" s="1" t="s">
        <v>213</v>
      </c>
      <c r="O92" s="1" t="str">
        <f>IFERROR(INDEX(#REF!,MATCH(ROW(#REF!),#REF!,0)),"")</f>
        <v/>
      </c>
    </row>
    <row r="93" spans="2:15" ht="16.5" customHeight="1" x14ac:dyDescent="0.2">
      <c r="B93" s="55" t="s">
        <v>193</v>
      </c>
      <c r="C93" s="359" t="s">
        <v>337</v>
      </c>
      <c r="D93" s="359" t="s">
        <v>76</v>
      </c>
      <c r="E93" s="371">
        <v>40</v>
      </c>
      <c r="F93" s="389">
        <v>6705.17</v>
      </c>
      <c r="G93" s="384">
        <f t="shared" si="36"/>
        <v>8435.1038599999993</v>
      </c>
      <c r="H93" s="90" t="s">
        <v>30</v>
      </c>
      <c r="I93" s="67">
        <v>4</v>
      </c>
      <c r="J93" s="68">
        <f>G93*I93</f>
        <v>33740.415439999997</v>
      </c>
      <c r="O93" s="1" t="str">
        <f>IFERROR(INDEX(#REF!,MATCH(ROW(#REF!),#REF!,0)),"")</f>
        <v/>
      </c>
    </row>
    <row r="94" spans="2:15" ht="26.25" thickBot="1" x14ac:dyDescent="0.25">
      <c r="B94" s="18" t="s">
        <v>194</v>
      </c>
      <c r="C94" s="360"/>
      <c r="D94" s="360"/>
      <c r="E94" s="361"/>
      <c r="F94" s="390"/>
      <c r="G94" s="385"/>
      <c r="H94" s="90" t="s">
        <v>31</v>
      </c>
      <c r="I94" s="67">
        <f>I93*12</f>
        <v>48</v>
      </c>
      <c r="J94" s="70">
        <f>G93*I94</f>
        <v>404884.98527999996</v>
      </c>
      <c r="K94" s="1" t="s">
        <v>213</v>
      </c>
      <c r="O94" s="1" t="str">
        <f>IFERROR(INDEX(#REF!,MATCH(ROW(#REF!),#REF!,0)),"")</f>
        <v/>
      </c>
    </row>
    <row r="95" spans="2:15" ht="16.5" customHeight="1" x14ac:dyDescent="0.2">
      <c r="B95" s="58" t="s">
        <v>195</v>
      </c>
      <c r="C95" s="359" t="s">
        <v>337</v>
      </c>
      <c r="D95" s="359" t="s">
        <v>76</v>
      </c>
      <c r="E95" s="402" t="s">
        <v>41</v>
      </c>
      <c r="F95" s="389">
        <v>10222.209999999999</v>
      </c>
      <c r="G95" s="384">
        <f t="shared" si="36"/>
        <v>12859.540179999998</v>
      </c>
      <c r="H95" s="92" t="s">
        <v>30</v>
      </c>
      <c r="I95" s="71">
        <v>2</v>
      </c>
      <c r="J95" s="68">
        <f>G95*I95</f>
        <v>25719.080359999996</v>
      </c>
      <c r="O95" s="1" t="str">
        <f>IFERROR(INDEX(#REF!,MATCH(ROW(#REF!),#REF!,0)),"")</f>
        <v/>
      </c>
    </row>
    <row r="96" spans="2:15" ht="16.5" customHeight="1" thickBot="1" x14ac:dyDescent="0.25">
      <c r="B96" s="18" t="s">
        <v>196</v>
      </c>
      <c r="C96" s="360"/>
      <c r="D96" s="360"/>
      <c r="E96" s="403"/>
      <c r="F96" s="390"/>
      <c r="G96" s="385"/>
      <c r="H96" s="90" t="s">
        <v>31</v>
      </c>
      <c r="I96" s="67">
        <f>I95*12</f>
        <v>24</v>
      </c>
      <c r="J96" s="70">
        <f>G95*I96</f>
        <v>308628.96431999997</v>
      </c>
      <c r="K96" s="1" t="s">
        <v>213</v>
      </c>
      <c r="O96" s="1" t="str">
        <f>IFERROR(INDEX(#REF!,MATCH(ROW(#REF!),#REF!,0)),"")</f>
        <v/>
      </c>
    </row>
    <row r="97" spans="2:15" ht="16.5" customHeight="1" thickBot="1" x14ac:dyDescent="0.25">
      <c r="B97" s="300" t="s">
        <v>290</v>
      </c>
      <c r="C97" s="301"/>
      <c r="D97" s="301"/>
      <c r="E97" s="301"/>
      <c r="F97" s="301"/>
      <c r="G97" s="301"/>
      <c r="H97" s="301"/>
      <c r="I97" s="301"/>
      <c r="J97" s="379"/>
      <c r="O97" s="1" t="str">
        <f>IFERROR(INDEX(#REF!,MATCH(ROW(#REF!),#REF!,0)),"")</f>
        <v/>
      </c>
    </row>
    <row r="98" spans="2:15" ht="15.75" customHeight="1" x14ac:dyDescent="0.2">
      <c r="B98" s="14" t="s">
        <v>291</v>
      </c>
      <c r="C98" s="328" t="s">
        <v>360</v>
      </c>
      <c r="D98" s="359" t="s">
        <v>77</v>
      </c>
      <c r="E98" s="371">
        <v>4</v>
      </c>
      <c r="F98" s="389">
        <v>0.67</v>
      </c>
      <c r="G98" s="384">
        <f t="shared" ref="G98:G102" si="37">F98*$M$3*$N$4</f>
        <v>0.84286000000000005</v>
      </c>
      <c r="H98" s="93" t="s">
        <v>30</v>
      </c>
      <c r="I98" s="67">
        <v>5000</v>
      </c>
      <c r="J98" s="68">
        <f>G98*I98</f>
        <v>4214.3</v>
      </c>
      <c r="O98" s="1" t="str">
        <f>IFERROR(INDEX(#REF!,MATCH(ROW(#REF!),#REF!,0)),"")</f>
        <v/>
      </c>
    </row>
    <row r="99" spans="2:15" ht="26.25" thickBot="1" x14ac:dyDescent="0.25">
      <c r="B99" s="18" t="s">
        <v>292</v>
      </c>
      <c r="C99" s="304"/>
      <c r="D99" s="360"/>
      <c r="E99" s="361"/>
      <c r="F99" s="390"/>
      <c r="G99" s="385"/>
      <c r="H99" s="94" t="s">
        <v>31</v>
      </c>
      <c r="I99" s="69">
        <f>I98*12</f>
        <v>60000</v>
      </c>
      <c r="J99" s="70">
        <f>G98*I99</f>
        <v>50571.600000000006</v>
      </c>
      <c r="K99" s="1" t="s">
        <v>213</v>
      </c>
      <c r="O99" s="1" t="str">
        <f>IFERROR(INDEX(#REF!,MATCH(ROW(#REF!),#REF!,0)),"")</f>
        <v/>
      </c>
    </row>
    <row r="100" spans="2:15" ht="15.75" customHeight="1" x14ac:dyDescent="0.2">
      <c r="B100" s="14" t="s">
        <v>293</v>
      </c>
      <c r="C100" s="328" t="s">
        <v>360</v>
      </c>
      <c r="D100" s="359" t="s">
        <v>77</v>
      </c>
      <c r="E100" s="371">
        <v>4</v>
      </c>
      <c r="F100" s="389">
        <v>0.57999999999999996</v>
      </c>
      <c r="G100" s="384">
        <f t="shared" si="37"/>
        <v>0.72963999999999996</v>
      </c>
      <c r="H100" s="93" t="s">
        <v>30</v>
      </c>
      <c r="I100" s="67">
        <v>10000</v>
      </c>
      <c r="J100" s="68">
        <f>G100*I100</f>
        <v>7296.4</v>
      </c>
      <c r="O100" s="1" t="str">
        <f>IFERROR(INDEX(#REF!,MATCH(ROW(#REF!),#REF!,0)),"")</f>
        <v/>
      </c>
    </row>
    <row r="101" spans="2:15" ht="24" customHeight="1" thickBot="1" x14ac:dyDescent="0.25">
      <c r="B101" s="18" t="s">
        <v>294</v>
      </c>
      <c r="C101" s="304"/>
      <c r="D101" s="360"/>
      <c r="E101" s="361"/>
      <c r="F101" s="390"/>
      <c r="G101" s="385"/>
      <c r="H101" s="93" t="s">
        <v>31</v>
      </c>
      <c r="I101" s="67">
        <f>I100*12</f>
        <v>120000</v>
      </c>
      <c r="J101" s="70">
        <f>G100*I101</f>
        <v>87556.799999999988</v>
      </c>
      <c r="K101" s="1" t="s">
        <v>213</v>
      </c>
      <c r="O101" s="1" t="str">
        <f>IFERROR(INDEX(#REF!,MATCH(ROW(#REF!),#REF!,0)),"")</f>
        <v/>
      </c>
    </row>
    <row r="102" spans="2:15" ht="15.75" customHeight="1" x14ac:dyDescent="0.2">
      <c r="B102" s="27" t="s">
        <v>295</v>
      </c>
      <c r="C102" s="201" t="s">
        <v>360</v>
      </c>
      <c r="D102" s="410" t="s">
        <v>77</v>
      </c>
      <c r="E102" s="371">
        <v>4</v>
      </c>
      <c r="F102" s="389">
        <v>0.5</v>
      </c>
      <c r="G102" s="384">
        <f t="shared" si="37"/>
        <v>0.629</v>
      </c>
      <c r="H102" s="95" t="s">
        <v>30</v>
      </c>
      <c r="I102" s="71">
        <v>10000</v>
      </c>
      <c r="J102" s="68">
        <f>G102*I102</f>
        <v>6290</v>
      </c>
    </row>
    <row r="103" spans="2:15" ht="24" customHeight="1" thickBot="1" x14ac:dyDescent="0.25">
      <c r="B103" s="28" t="s">
        <v>296</v>
      </c>
      <c r="C103" s="203"/>
      <c r="D103" s="266"/>
      <c r="E103" s="361"/>
      <c r="F103" s="390"/>
      <c r="G103" s="411"/>
      <c r="H103" s="94" t="s">
        <v>31</v>
      </c>
      <c r="I103" s="69">
        <f>I102*12</f>
        <v>120000</v>
      </c>
      <c r="J103" s="70">
        <f>G102*I103</f>
        <v>75480</v>
      </c>
      <c r="K103" s="1" t="s">
        <v>213</v>
      </c>
    </row>
    <row r="104" spans="2:15" ht="24.75" customHeight="1" thickBot="1" x14ac:dyDescent="0.25">
      <c r="B104" s="62"/>
      <c r="C104" s="44"/>
      <c r="D104" s="44"/>
      <c r="E104" s="404" t="s">
        <v>11</v>
      </c>
      <c r="F104" s="405"/>
      <c r="G104" s="406"/>
      <c r="H104" s="407">
        <f>SUMIF(K6:K103,"S",J6:J103)</f>
        <v>19535794.7388</v>
      </c>
      <c r="I104" s="408"/>
      <c r="J104" s="409"/>
    </row>
    <row r="105" spans="2:15" ht="15.75" customHeight="1" x14ac:dyDescent="0.2">
      <c r="B105" s="80"/>
      <c r="C105" s="81"/>
      <c r="D105" s="44"/>
      <c r="E105" s="46"/>
      <c r="F105" s="63"/>
      <c r="G105" s="63"/>
      <c r="H105" s="86"/>
      <c r="J105" s="65"/>
    </row>
    <row r="106" spans="2:15" ht="15.75" customHeight="1" x14ac:dyDescent="0.2">
      <c r="B106" s="236" t="s">
        <v>368</v>
      </c>
      <c r="C106" s="236"/>
      <c r="D106" s="236"/>
      <c r="E106" s="236"/>
      <c r="F106" s="236"/>
      <c r="G106" s="236"/>
      <c r="H106" s="236"/>
      <c r="I106" s="236"/>
      <c r="J106" s="236"/>
    </row>
    <row r="107" spans="2:15" ht="15.75" customHeight="1" x14ac:dyDescent="0.2">
      <c r="B107" s="223" t="s">
        <v>12</v>
      </c>
      <c r="C107" s="223"/>
      <c r="D107" s="223"/>
      <c r="E107" s="223"/>
      <c r="F107" s="223"/>
      <c r="G107" s="223"/>
      <c r="H107" s="223"/>
      <c r="I107" s="223"/>
      <c r="J107" s="223"/>
    </row>
    <row r="108" spans="2:15" ht="15.75" customHeight="1" x14ac:dyDescent="0.25">
      <c r="B108" s="1"/>
      <c r="E108" s="1"/>
      <c r="F108" s="72"/>
      <c r="G108" s="72"/>
      <c r="H108" s="96"/>
      <c r="I108" s="82"/>
      <c r="J108" s="33"/>
    </row>
    <row r="109" spans="2:15" ht="15.75" customHeight="1" x14ac:dyDescent="0.25">
      <c r="B109" s="1"/>
      <c r="E109" s="1"/>
      <c r="F109" s="72"/>
      <c r="G109" s="72"/>
      <c r="H109" s="96"/>
      <c r="I109" s="82"/>
      <c r="J109" s="33"/>
    </row>
    <row r="110" spans="2:15" ht="15.75" customHeight="1" x14ac:dyDescent="0.25">
      <c r="B110" s="1"/>
      <c r="E110" s="1"/>
      <c r="F110" s="72"/>
      <c r="G110" s="72"/>
      <c r="H110" s="96"/>
      <c r="I110" s="82"/>
      <c r="J110" s="33"/>
    </row>
    <row r="111" spans="2:15" ht="15.75" customHeight="1" x14ac:dyDescent="0.25"/>
    <row r="112" spans="2:15" ht="15.75" customHeight="1" x14ac:dyDescent="0.25"/>
    <row r="113" spans="2:7" ht="15.75" customHeight="1" x14ac:dyDescent="0.25"/>
    <row r="114" spans="2:7" ht="15.75" customHeight="1" x14ac:dyDescent="0.25">
      <c r="B114" s="84"/>
      <c r="C114" s="85"/>
      <c r="E114" s="1"/>
      <c r="F114" s="72"/>
      <c r="G114" s="72"/>
    </row>
    <row r="115" spans="2:7" ht="15.75" customHeight="1" x14ac:dyDescent="0.25">
      <c r="B115" s="84"/>
      <c r="C115" s="85"/>
      <c r="E115" s="1"/>
      <c r="F115" s="72"/>
      <c r="G115" s="72"/>
    </row>
    <row r="116" spans="2:7" ht="15.75" customHeight="1" x14ac:dyDescent="0.25"/>
    <row r="117" spans="2:7" ht="15.75" customHeight="1" x14ac:dyDescent="0.25">
      <c r="E117" s="1"/>
      <c r="F117" s="72"/>
      <c r="G117" s="72"/>
    </row>
    <row r="118" spans="2:7" ht="15.75" customHeight="1" x14ac:dyDescent="0.25"/>
    <row r="119" spans="2:7" ht="15.75" customHeight="1" x14ac:dyDescent="0.25"/>
    <row r="120" spans="2:7" ht="15.75" customHeight="1" x14ac:dyDescent="0.25"/>
    <row r="130" spans="5:7" ht="15" customHeight="1" x14ac:dyDescent="0.25">
      <c r="E130" s="1"/>
      <c r="F130" s="72"/>
      <c r="G130" s="72"/>
    </row>
  </sheetData>
  <mergeCells count="247">
    <mergeCell ref="C100:C101"/>
    <mergeCell ref="D100:D101"/>
    <mergeCell ref="E100:E101"/>
    <mergeCell ref="F100:F101"/>
    <mergeCell ref="G100:G101"/>
    <mergeCell ref="B97:J97"/>
    <mergeCell ref="C98:C99"/>
    <mergeCell ref="D98:D99"/>
    <mergeCell ref="E98:E99"/>
    <mergeCell ref="F98:F99"/>
    <mergeCell ref="G98:G99"/>
    <mergeCell ref="E104:G104"/>
    <mergeCell ref="H104:J104"/>
    <mergeCell ref="B106:J106"/>
    <mergeCell ref="B107:J107"/>
    <mergeCell ref="C102:C103"/>
    <mergeCell ref="D102:D103"/>
    <mergeCell ref="E102:E103"/>
    <mergeCell ref="F102:F103"/>
    <mergeCell ref="G102:G103"/>
    <mergeCell ref="E93:E94"/>
    <mergeCell ref="F93:F94"/>
    <mergeCell ref="G93:G94"/>
    <mergeCell ref="C95:C96"/>
    <mergeCell ref="D95:D96"/>
    <mergeCell ref="E95:E96"/>
    <mergeCell ref="F95:F96"/>
    <mergeCell ref="G95:G96"/>
    <mergeCell ref="B90:J90"/>
    <mergeCell ref="C91:C92"/>
    <mergeCell ref="D91:D92"/>
    <mergeCell ref="E91:E92"/>
    <mergeCell ref="F91:F92"/>
    <mergeCell ref="G91:G92"/>
    <mergeCell ref="C93:C94"/>
    <mergeCell ref="D93:D94"/>
    <mergeCell ref="C88:C89"/>
    <mergeCell ref="D88:D89"/>
    <mergeCell ref="E88:E89"/>
    <mergeCell ref="F88:F89"/>
    <mergeCell ref="G88:G89"/>
    <mergeCell ref="B85:J85"/>
    <mergeCell ref="C86:C87"/>
    <mergeCell ref="D86:D87"/>
    <mergeCell ref="E86:E87"/>
    <mergeCell ref="F86:F87"/>
    <mergeCell ref="G86:G87"/>
    <mergeCell ref="B82:J82"/>
    <mergeCell ref="C83:C84"/>
    <mergeCell ref="D83:D84"/>
    <mergeCell ref="E83:E84"/>
    <mergeCell ref="F83:F84"/>
    <mergeCell ref="G83:G84"/>
    <mergeCell ref="C77:C78"/>
    <mergeCell ref="D77:D78"/>
    <mergeCell ref="E77:E78"/>
    <mergeCell ref="F77:F78"/>
    <mergeCell ref="G77:G78"/>
    <mergeCell ref="B79:J79"/>
    <mergeCell ref="C80:C81"/>
    <mergeCell ref="D80:D81"/>
    <mergeCell ref="E80:E81"/>
    <mergeCell ref="F80:F81"/>
    <mergeCell ref="G80:G81"/>
    <mergeCell ref="B74:J74"/>
    <mergeCell ref="C75:C76"/>
    <mergeCell ref="D75:D76"/>
    <mergeCell ref="E75:E76"/>
    <mergeCell ref="F75:F76"/>
    <mergeCell ref="G75:G76"/>
    <mergeCell ref="C68:C69"/>
    <mergeCell ref="D68:D69"/>
    <mergeCell ref="E68:E69"/>
    <mergeCell ref="F68:F69"/>
    <mergeCell ref="G68:G69"/>
    <mergeCell ref="C70:C71"/>
    <mergeCell ref="D70:D71"/>
    <mergeCell ref="E70:E71"/>
    <mergeCell ref="F70:F71"/>
    <mergeCell ref="G70:G71"/>
    <mergeCell ref="C72:C73"/>
    <mergeCell ref="D72:D73"/>
    <mergeCell ref="E72:E73"/>
    <mergeCell ref="F72:F73"/>
    <mergeCell ref="G72:G73"/>
    <mergeCell ref="C66:C67"/>
    <mergeCell ref="D66:D67"/>
    <mergeCell ref="E66:E67"/>
    <mergeCell ref="F66:F67"/>
    <mergeCell ref="G66:G67"/>
    <mergeCell ref="C64:C65"/>
    <mergeCell ref="D64:D65"/>
    <mergeCell ref="E64:E65"/>
    <mergeCell ref="F64:F65"/>
    <mergeCell ref="G64:G65"/>
    <mergeCell ref="C62:C63"/>
    <mergeCell ref="D62:D63"/>
    <mergeCell ref="E62:E63"/>
    <mergeCell ref="F62:F63"/>
    <mergeCell ref="G62:G63"/>
    <mergeCell ref="C60:C61"/>
    <mergeCell ref="D60:D61"/>
    <mergeCell ref="E60:E61"/>
    <mergeCell ref="F60:F61"/>
    <mergeCell ref="G60:G61"/>
    <mergeCell ref="C58:C59"/>
    <mergeCell ref="D58:D59"/>
    <mergeCell ref="E58:E59"/>
    <mergeCell ref="F58:F59"/>
    <mergeCell ref="G58:G59"/>
    <mergeCell ref="C56:C57"/>
    <mergeCell ref="D56:D57"/>
    <mergeCell ref="E56:E57"/>
    <mergeCell ref="F56:F57"/>
    <mergeCell ref="G56:G57"/>
    <mergeCell ref="G52:G53"/>
    <mergeCell ref="C54:C55"/>
    <mergeCell ref="D54:D55"/>
    <mergeCell ref="E54:E55"/>
    <mergeCell ref="F54:F55"/>
    <mergeCell ref="G54:G55"/>
    <mergeCell ref="C50:C51"/>
    <mergeCell ref="D50:D51"/>
    <mergeCell ref="E50:E51"/>
    <mergeCell ref="F50:F51"/>
    <mergeCell ref="G50:G51"/>
    <mergeCell ref="C52:C53"/>
    <mergeCell ref="D52:D53"/>
    <mergeCell ref="E52:E53"/>
    <mergeCell ref="F52:F53"/>
    <mergeCell ref="C48:C49"/>
    <mergeCell ref="D48:D49"/>
    <mergeCell ref="E48:E49"/>
    <mergeCell ref="F48:F49"/>
    <mergeCell ref="G48:G49"/>
    <mergeCell ref="C46:C47"/>
    <mergeCell ref="D46:D47"/>
    <mergeCell ref="E46:E47"/>
    <mergeCell ref="F46:F47"/>
    <mergeCell ref="G46:G47"/>
    <mergeCell ref="C44:C45"/>
    <mergeCell ref="D44:D45"/>
    <mergeCell ref="E44:E45"/>
    <mergeCell ref="F44:F45"/>
    <mergeCell ref="G44:G45"/>
    <mergeCell ref="C42:C43"/>
    <mergeCell ref="D42:D43"/>
    <mergeCell ref="E42:E43"/>
    <mergeCell ref="F42:F43"/>
    <mergeCell ref="G42:G43"/>
    <mergeCell ref="C40:C41"/>
    <mergeCell ref="D40:D41"/>
    <mergeCell ref="E40:E41"/>
    <mergeCell ref="F40:F41"/>
    <mergeCell ref="G40:G41"/>
    <mergeCell ref="C38:C39"/>
    <mergeCell ref="D38:D39"/>
    <mergeCell ref="E38:E39"/>
    <mergeCell ref="F38:F39"/>
    <mergeCell ref="G38:G39"/>
    <mergeCell ref="C36:C37"/>
    <mergeCell ref="D36:D37"/>
    <mergeCell ref="E36:E37"/>
    <mergeCell ref="F36:F37"/>
    <mergeCell ref="G36:G37"/>
    <mergeCell ref="C34:C35"/>
    <mergeCell ref="D34:D35"/>
    <mergeCell ref="E34:E35"/>
    <mergeCell ref="F34:F35"/>
    <mergeCell ref="G34:G35"/>
    <mergeCell ref="C32:C33"/>
    <mergeCell ref="D32:D33"/>
    <mergeCell ref="E32:E33"/>
    <mergeCell ref="F32:F33"/>
    <mergeCell ref="G32:G33"/>
    <mergeCell ref="C30:C31"/>
    <mergeCell ref="D30:D31"/>
    <mergeCell ref="E30:E31"/>
    <mergeCell ref="F30:F31"/>
    <mergeCell ref="G30:G31"/>
    <mergeCell ref="C28:C29"/>
    <mergeCell ref="D28:D29"/>
    <mergeCell ref="E28:E29"/>
    <mergeCell ref="F28:F29"/>
    <mergeCell ref="G28:G29"/>
    <mergeCell ref="C26:C27"/>
    <mergeCell ref="D26:D27"/>
    <mergeCell ref="E26:E27"/>
    <mergeCell ref="F26:F27"/>
    <mergeCell ref="G26:G27"/>
    <mergeCell ref="C24:C25"/>
    <mergeCell ref="D24:D25"/>
    <mergeCell ref="E24:E25"/>
    <mergeCell ref="F24:F25"/>
    <mergeCell ref="G24:G25"/>
    <mergeCell ref="C22:C23"/>
    <mergeCell ref="D22:D23"/>
    <mergeCell ref="E22:E23"/>
    <mergeCell ref="F22:F23"/>
    <mergeCell ref="G22:G23"/>
    <mergeCell ref="B19:J19"/>
    <mergeCell ref="C20:C21"/>
    <mergeCell ref="D20:D21"/>
    <mergeCell ref="E20:E21"/>
    <mergeCell ref="F20:F21"/>
    <mergeCell ref="G20:G21"/>
    <mergeCell ref="C17:C18"/>
    <mergeCell ref="D17:D18"/>
    <mergeCell ref="E17:E18"/>
    <mergeCell ref="F17:F18"/>
    <mergeCell ref="G17:G18"/>
    <mergeCell ref="C15:C16"/>
    <mergeCell ref="D15:D16"/>
    <mergeCell ref="E15:E16"/>
    <mergeCell ref="F15:F16"/>
    <mergeCell ref="G15:G16"/>
    <mergeCell ref="B12:J12"/>
    <mergeCell ref="C13:C14"/>
    <mergeCell ref="D13:D14"/>
    <mergeCell ref="E13:E14"/>
    <mergeCell ref="F13:F14"/>
    <mergeCell ref="G13:G14"/>
    <mergeCell ref="C10:C11"/>
    <mergeCell ref="D10:D11"/>
    <mergeCell ref="E10:E11"/>
    <mergeCell ref="F10:F11"/>
    <mergeCell ref="G10:G11"/>
    <mergeCell ref="C8:C9"/>
    <mergeCell ref="D8:D9"/>
    <mergeCell ref="E8:E9"/>
    <mergeCell ref="F8:F9"/>
    <mergeCell ref="G8:G9"/>
    <mergeCell ref="B5:J5"/>
    <mergeCell ref="C6:C7"/>
    <mergeCell ref="D6:D7"/>
    <mergeCell ref="E6:E7"/>
    <mergeCell ref="F6:F7"/>
    <mergeCell ref="G6:G7"/>
    <mergeCell ref="B2:J2"/>
    <mergeCell ref="B3:B4"/>
    <mergeCell ref="C3:C4"/>
    <mergeCell ref="D3:D4"/>
    <mergeCell ref="E3:E4"/>
    <mergeCell ref="F3:F4"/>
    <mergeCell ref="G3:G4"/>
    <mergeCell ref="H3:I4"/>
    <mergeCell ref="J3:J4"/>
  </mergeCells>
  <pageMargins left="0.511811024" right="0.511811024" top="0.78740157499999996" bottom="0.78740157499999996" header="0.31496062000000002" footer="0.31496062000000002"/>
  <pageSetup paperSize="9" scale="78" fitToHeight="0" orientation="portrait" horizontalDpi="300" verticalDpi="300" r:id="rId1"/>
  <ignoredErrors>
    <ignoredError sqref="B74 B85 B90 H36 J7 H39:I39 H38 H45:I45 H44 H47:I47 H46 H53:I53 H52 H55:I55 H54 H51:I51 H57:I57 H56 H59:I59 H58 H94:I94 H92:I92 H91 H93 H95 H96:I96 H37:I37 H42 H43:I43 H40 H48 H60 H62 H64 H66 H68 H41:I41 H49:I49 H61:I61 H63:I63 H65:I65 H67:I67 H69:I69 H76:I76 H75 H77 H78:I78 H83 H84:I84 H87:I87 H86 H88 H89:I89 H99:I99 H98 H101:I101 H100 C74:J74 C85:J85 C90:J90 C97:J97 H50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Q104"/>
  <sheetViews>
    <sheetView topLeftCell="A67" zoomScale="90" zoomScaleNormal="90" workbookViewId="0">
      <selection activeCell="L59" sqref="L59"/>
    </sheetView>
  </sheetViews>
  <sheetFormatPr defaultColWidth="9.140625" defaultRowHeight="15" x14ac:dyDescent="0.25"/>
  <cols>
    <col min="1" max="1" width="5.28515625" style="2" customWidth="1"/>
    <col min="2" max="2" width="56.28515625" style="2" customWidth="1"/>
    <col min="3" max="3" width="13.85546875" style="2" customWidth="1"/>
    <col min="4" max="4" width="12.42578125" style="2" customWidth="1"/>
    <col min="5" max="5" width="13" style="3" customWidth="1"/>
    <col min="6" max="6" width="14.85546875" style="4" customWidth="1"/>
    <col min="7" max="7" width="15.85546875" style="4" customWidth="1"/>
    <col min="8" max="8" width="8.42578125" style="5" customWidth="1"/>
    <col min="9" max="9" width="10.5703125" style="48" customWidth="1"/>
    <col min="10" max="10" width="24.5703125" style="50" customWidth="1"/>
    <col min="11" max="11" width="7.28515625" style="2" customWidth="1"/>
    <col min="12" max="12" width="15.5703125" style="2" customWidth="1"/>
    <col min="13" max="13" width="12" style="2" customWidth="1"/>
    <col min="14" max="16384" width="9.140625" style="2"/>
  </cols>
  <sheetData>
    <row r="1" spans="2:14" ht="30" customHeight="1" thickBot="1" x14ac:dyDescent="0.3">
      <c r="L1"/>
    </row>
    <row r="2" spans="2:14" s="37" customFormat="1" ht="23.25" customHeight="1" thickBot="1" x14ac:dyDescent="0.3">
      <c r="B2" s="213" t="s">
        <v>373</v>
      </c>
      <c r="C2" s="214"/>
      <c r="D2" s="214"/>
      <c r="E2" s="214"/>
      <c r="F2" s="214"/>
      <c r="G2" s="214"/>
      <c r="H2" s="214"/>
      <c r="I2" s="214"/>
      <c r="J2" s="215"/>
      <c r="L2"/>
    </row>
    <row r="3" spans="2:14" s="9" customFormat="1" ht="23.25" customHeight="1" x14ac:dyDescent="0.25">
      <c r="B3" s="198" t="s">
        <v>327</v>
      </c>
      <c r="C3" s="371" t="s">
        <v>3</v>
      </c>
      <c r="D3" s="198" t="s">
        <v>29</v>
      </c>
      <c r="E3" s="371" t="s">
        <v>359</v>
      </c>
      <c r="F3" s="364" t="s">
        <v>357</v>
      </c>
      <c r="G3" s="364" t="s">
        <v>358</v>
      </c>
      <c r="H3" s="217" t="s">
        <v>366</v>
      </c>
      <c r="I3" s="219"/>
      <c r="J3" s="199" t="s">
        <v>367</v>
      </c>
      <c r="L3"/>
      <c r="M3" s="10">
        <v>1</v>
      </c>
      <c r="N3" s="11"/>
    </row>
    <row r="4" spans="2:14" s="9" customFormat="1" ht="23.25" customHeight="1" thickBot="1" x14ac:dyDescent="0.3">
      <c r="B4" s="216"/>
      <c r="C4" s="320"/>
      <c r="D4" s="199"/>
      <c r="E4" s="320"/>
      <c r="F4" s="365"/>
      <c r="G4" s="365"/>
      <c r="H4" s="322"/>
      <c r="I4" s="323"/>
      <c r="J4" s="216"/>
      <c r="L4"/>
      <c r="M4" s="12">
        <v>0.25800000000000001</v>
      </c>
      <c r="N4" s="13">
        <f>1+M4</f>
        <v>1.258</v>
      </c>
    </row>
    <row r="5" spans="2:14" ht="15.75" customHeight="1" thickBot="1" x14ac:dyDescent="0.3">
      <c r="B5" s="339" t="s">
        <v>222</v>
      </c>
      <c r="C5" s="341"/>
      <c r="D5" s="341"/>
      <c r="E5" s="341"/>
      <c r="F5" s="341"/>
      <c r="G5" s="341"/>
      <c r="H5" s="341"/>
      <c r="I5" s="341"/>
      <c r="J5" s="342"/>
      <c r="L5"/>
    </row>
    <row r="6" spans="2:14" ht="15" customHeight="1" x14ac:dyDescent="0.25">
      <c r="B6" s="38" t="s">
        <v>154</v>
      </c>
      <c r="C6" s="359" t="s">
        <v>339</v>
      </c>
      <c r="D6" s="359" t="s">
        <v>76</v>
      </c>
      <c r="E6" s="371">
        <v>15</v>
      </c>
      <c r="F6" s="389">
        <v>3522.18</v>
      </c>
      <c r="G6" s="389">
        <f>F6*$M$3*$N$4</f>
        <v>4430.9024399999998</v>
      </c>
      <c r="H6" s="15" t="s">
        <v>30</v>
      </c>
      <c r="I6" s="16">
        <v>3</v>
      </c>
      <c r="J6" s="17">
        <f>G6*I6</f>
        <v>13292.70732</v>
      </c>
      <c r="L6"/>
    </row>
    <row r="7" spans="2:14" ht="17.25" customHeight="1" thickBot="1" x14ac:dyDescent="0.3">
      <c r="B7" s="51" t="s">
        <v>155</v>
      </c>
      <c r="C7" s="360"/>
      <c r="D7" s="360"/>
      <c r="E7" s="361"/>
      <c r="F7" s="390"/>
      <c r="G7" s="390"/>
      <c r="H7" s="19" t="s">
        <v>31</v>
      </c>
      <c r="I7" s="20">
        <f>I6*12</f>
        <v>36</v>
      </c>
      <c r="J7" s="52">
        <f>G6*I7</f>
        <v>159512.48783999999</v>
      </c>
      <c r="K7" s="2" t="s">
        <v>213</v>
      </c>
      <c r="L7"/>
    </row>
    <row r="8" spans="2:14" ht="14.45" customHeight="1" x14ac:dyDescent="0.25">
      <c r="B8" s="38" t="s">
        <v>156</v>
      </c>
      <c r="C8" s="359" t="s">
        <v>339</v>
      </c>
      <c r="D8" s="359" t="s">
        <v>76</v>
      </c>
      <c r="E8" s="371">
        <v>40</v>
      </c>
      <c r="F8" s="389">
        <v>7009.36</v>
      </c>
      <c r="G8" s="389">
        <f t="shared" ref="G8" si="0">F8*$M$3*$N$4</f>
        <v>8817.774879999999</v>
      </c>
      <c r="H8" s="15" t="s">
        <v>30</v>
      </c>
      <c r="I8" s="16">
        <v>3</v>
      </c>
      <c r="J8" s="17">
        <f>G8*I8</f>
        <v>26453.324639999999</v>
      </c>
      <c r="L8"/>
    </row>
    <row r="9" spans="2:14" ht="17.25" customHeight="1" thickBot="1" x14ac:dyDescent="0.3">
      <c r="B9" s="51" t="s">
        <v>157</v>
      </c>
      <c r="C9" s="360"/>
      <c r="D9" s="360"/>
      <c r="E9" s="361"/>
      <c r="F9" s="390"/>
      <c r="G9" s="390"/>
      <c r="H9" s="15" t="s">
        <v>31</v>
      </c>
      <c r="I9" s="16">
        <f>I8*12</f>
        <v>36</v>
      </c>
      <c r="J9" s="52">
        <f>G8*I9</f>
        <v>317439.89567999996</v>
      </c>
      <c r="K9" s="2" t="s">
        <v>213</v>
      </c>
    </row>
    <row r="10" spans="2:14" ht="14.45" customHeight="1" x14ac:dyDescent="0.25">
      <c r="B10" s="38" t="s">
        <v>158</v>
      </c>
      <c r="C10" s="359" t="s">
        <v>339</v>
      </c>
      <c r="D10" s="359" t="s">
        <v>0</v>
      </c>
      <c r="E10" s="402" t="s">
        <v>41</v>
      </c>
      <c r="F10" s="389">
        <v>6504.84</v>
      </c>
      <c r="G10" s="389">
        <f t="shared" ref="G10" si="1">F10*$M$3*$N$4</f>
        <v>8183.0887200000006</v>
      </c>
      <c r="H10" s="22" t="s">
        <v>30</v>
      </c>
      <c r="I10" s="23">
        <v>6</v>
      </c>
      <c r="J10" s="17">
        <f>G10*I10</f>
        <v>49098.532320000006</v>
      </c>
    </row>
    <row r="11" spans="2:14" ht="17.25" customHeight="1" thickBot="1" x14ac:dyDescent="0.3">
      <c r="B11" s="51" t="s">
        <v>159</v>
      </c>
      <c r="C11" s="360"/>
      <c r="D11" s="360"/>
      <c r="E11" s="403"/>
      <c r="F11" s="390"/>
      <c r="G11" s="390"/>
      <c r="H11" s="19" t="s">
        <v>31</v>
      </c>
      <c r="I11" s="20">
        <f>I10*12</f>
        <v>72</v>
      </c>
      <c r="J11" s="52">
        <f>G10*I11</f>
        <v>589182.3878400001</v>
      </c>
      <c r="K11" s="2" t="s">
        <v>213</v>
      </c>
    </row>
    <row r="12" spans="2:14" ht="15.75" customHeight="1" thickBot="1" x14ac:dyDescent="0.3">
      <c r="B12" s="339" t="s">
        <v>221</v>
      </c>
      <c r="C12" s="341"/>
      <c r="D12" s="341"/>
      <c r="E12" s="341"/>
      <c r="F12" s="341"/>
      <c r="G12" s="341"/>
      <c r="H12" s="341"/>
      <c r="I12" s="341"/>
      <c r="J12" s="342"/>
    </row>
    <row r="13" spans="2:14" x14ac:dyDescent="0.25">
      <c r="B13" s="423" t="s">
        <v>36</v>
      </c>
      <c r="C13" s="328" t="s">
        <v>232</v>
      </c>
      <c r="D13" s="417" t="s">
        <v>32</v>
      </c>
      <c r="E13" s="371">
        <v>15</v>
      </c>
      <c r="F13" s="416">
        <v>3.24</v>
      </c>
      <c r="G13" s="389">
        <f t="shared" ref="G13" si="2">F13*$M$3*$N$4</f>
        <v>4.07592</v>
      </c>
      <c r="H13" s="15" t="s">
        <v>30</v>
      </c>
      <c r="I13" s="16">
        <v>15000</v>
      </c>
      <c r="J13" s="17">
        <f>G13*I13</f>
        <v>61138.8</v>
      </c>
      <c r="L13" s="53"/>
    </row>
    <row r="14" spans="2:14" ht="17.25" customHeight="1" thickBot="1" x14ac:dyDescent="0.3">
      <c r="B14" s="424"/>
      <c r="C14" s="305"/>
      <c r="D14" s="418"/>
      <c r="E14" s="361"/>
      <c r="F14" s="419"/>
      <c r="G14" s="390"/>
      <c r="H14" s="19" t="s">
        <v>31</v>
      </c>
      <c r="I14" s="20">
        <f>I13*12</f>
        <v>180000</v>
      </c>
      <c r="J14" s="52">
        <f>G13*I14</f>
        <v>733665.6</v>
      </c>
      <c r="K14" s="2" t="s">
        <v>213</v>
      </c>
      <c r="L14" s="53"/>
    </row>
    <row r="15" spans="2:14" ht="14.45" customHeight="1" x14ac:dyDescent="0.25">
      <c r="B15" s="423" t="s">
        <v>42</v>
      </c>
      <c r="C15" s="328" t="s">
        <v>232</v>
      </c>
      <c r="D15" s="412" t="s">
        <v>32</v>
      </c>
      <c r="E15" s="371">
        <v>40</v>
      </c>
      <c r="F15" s="415">
        <v>2.34</v>
      </c>
      <c r="G15" s="389">
        <f t="shared" ref="G15" si="3">F15*$M$3*$N$4</f>
        <v>2.9437199999999999</v>
      </c>
      <c r="H15" s="15" t="s">
        <v>30</v>
      </c>
      <c r="I15" s="16">
        <v>15000</v>
      </c>
      <c r="J15" s="17">
        <f>G15*I15</f>
        <v>44155.799999999996</v>
      </c>
    </row>
    <row r="16" spans="2:14" ht="17.25" customHeight="1" thickBot="1" x14ac:dyDescent="0.3">
      <c r="B16" s="424"/>
      <c r="C16" s="305"/>
      <c r="D16" s="305"/>
      <c r="E16" s="361"/>
      <c r="F16" s="416"/>
      <c r="G16" s="390"/>
      <c r="H16" s="15" t="s">
        <v>31</v>
      </c>
      <c r="I16" s="16">
        <f>I15*12</f>
        <v>180000</v>
      </c>
      <c r="J16" s="52">
        <f>G15*I16</f>
        <v>529869.6</v>
      </c>
      <c r="K16" s="2" t="s">
        <v>213</v>
      </c>
    </row>
    <row r="17" spans="2:12" ht="14.45" customHeight="1" x14ac:dyDescent="0.25">
      <c r="B17" s="423" t="s">
        <v>43</v>
      </c>
      <c r="C17" s="328" t="s">
        <v>232</v>
      </c>
      <c r="D17" s="412" t="s">
        <v>32</v>
      </c>
      <c r="E17" s="402" t="s">
        <v>41</v>
      </c>
      <c r="F17" s="413">
        <v>0.97</v>
      </c>
      <c r="G17" s="389">
        <f t="shared" ref="G17" si="4">F17*$M$3*$N$4</f>
        <v>1.2202599999999999</v>
      </c>
      <c r="H17" s="22" t="s">
        <v>30</v>
      </c>
      <c r="I17" s="23">
        <v>15000</v>
      </c>
      <c r="J17" s="17">
        <f>G17*I17</f>
        <v>18303.899999999998</v>
      </c>
    </row>
    <row r="18" spans="2:12" ht="17.25" customHeight="1" thickBot="1" x14ac:dyDescent="0.3">
      <c r="B18" s="424"/>
      <c r="C18" s="305"/>
      <c r="D18" s="305"/>
      <c r="E18" s="403"/>
      <c r="F18" s="414"/>
      <c r="G18" s="390"/>
      <c r="H18" s="19" t="s">
        <v>31</v>
      </c>
      <c r="I18" s="20">
        <f>I17*12</f>
        <v>180000</v>
      </c>
      <c r="J18" s="52">
        <f>G17*I18</f>
        <v>219646.8</v>
      </c>
      <c r="K18" s="2" t="s">
        <v>213</v>
      </c>
    </row>
    <row r="19" spans="2:12" ht="15" customHeight="1" x14ac:dyDescent="0.25">
      <c r="B19" s="423" t="s">
        <v>44</v>
      </c>
      <c r="C19" s="328" t="s">
        <v>232</v>
      </c>
      <c r="D19" s="412" t="s">
        <v>32</v>
      </c>
      <c r="E19" s="402" t="s">
        <v>41</v>
      </c>
      <c r="F19" s="413">
        <v>2.4</v>
      </c>
      <c r="G19" s="389">
        <f t="shared" ref="G19" si="5">F19*$M$3*$N$4</f>
        <v>3.0192000000000001</v>
      </c>
      <c r="H19" s="22" t="s">
        <v>30</v>
      </c>
      <c r="I19" s="23">
        <v>15000</v>
      </c>
      <c r="J19" s="17">
        <f>G19*I19</f>
        <v>45288</v>
      </c>
    </row>
    <row r="20" spans="2:12" ht="17.25" customHeight="1" thickBot="1" x14ac:dyDescent="0.3">
      <c r="B20" s="424"/>
      <c r="C20" s="305"/>
      <c r="D20" s="305"/>
      <c r="E20" s="403"/>
      <c r="F20" s="414"/>
      <c r="G20" s="390"/>
      <c r="H20" s="19" t="s">
        <v>31</v>
      </c>
      <c r="I20" s="20">
        <f>I19*12</f>
        <v>180000</v>
      </c>
      <c r="J20" s="52">
        <f>G19*I20</f>
        <v>543456</v>
      </c>
      <c r="K20" s="2" t="s">
        <v>213</v>
      </c>
    </row>
    <row r="21" spans="2:12" ht="14.45" customHeight="1" x14ac:dyDescent="0.25">
      <c r="B21" s="423" t="s">
        <v>230</v>
      </c>
      <c r="C21" s="328" t="s">
        <v>232</v>
      </c>
      <c r="D21" s="412" t="s">
        <v>32</v>
      </c>
      <c r="E21" s="371">
        <v>40</v>
      </c>
      <c r="F21" s="415">
        <v>1.66</v>
      </c>
      <c r="G21" s="389">
        <f t="shared" ref="G21" si="6">F21*$M$3*$N$4</f>
        <v>2.0882799999999997</v>
      </c>
      <c r="H21" s="15" t="s">
        <v>30</v>
      </c>
      <c r="I21" s="16">
        <v>15000</v>
      </c>
      <c r="J21" s="17">
        <f>G21*I21</f>
        <v>31324.199999999997</v>
      </c>
    </row>
    <row r="22" spans="2:12" ht="17.25" customHeight="1" thickBot="1" x14ac:dyDescent="0.3">
      <c r="B22" s="424"/>
      <c r="C22" s="305"/>
      <c r="D22" s="305"/>
      <c r="E22" s="361"/>
      <c r="F22" s="416"/>
      <c r="G22" s="390"/>
      <c r="H22" s="15" t="s">
        <v>31</v>
      </c>
      <c r="I22" s="16">
        <f>I21*12</f>
        <v>180000</v>
      </c>
      <c r="J22" s="52">
        <f>G21*I22</f>
        <v>375890.39999999997</v>
      </c>
      <c r="K22" s="2" t="s">
        <v>213</v>
      </c>
    </row>
    <row r="23" spans="2:12" ht="15" customHeight="1" x14ac:dyDescent="0.25">
      <c r="B23" s="423" t="s">
        <v>46</v>
      </c>
      <c r="C23" s="328" t="s">
        <v>232</v>
      </c>
      <c r="D23" s="412" t="s">
        <v>32</v>
      </c>
      <c r="E23" s="402" t="s">
        <v>41</v>
      </c>
      <c r="F23" s="413">
        <v>2.79</v>
      </c>
      <c r="G23" s="389">
        <f t="shared" ref="G23" si="7">F23*$M$3*$N$4</f>
        <v>3.5098199999999999</v>
      </c>
      <c r="H23" s="22" t="s">
        <v>30</v>
      </c>
      <c r="I23" s="23">
        <v>15000</v>
      </c>
      <c r="J23" s="17">
        <f t="shared" ref="J23" si="8">G23*I23</f>
        <v>52647.299999999996</v>
      </c>
    </row>
    <row r="24" spans="2:12" ht="17.25" customHeight="1" thickBot="1" x14ac:dyDescent="0.3">
      <c r="B24" s="424"/>
      <c r="C24" s="305"/>
      <c r="D24" s="305"/>
      <c r="E24" s="403"/>
      <c r="F24" s="414"/>
      <c r="G24" s="390"/>
      <c r="H24" s="19" t="s">
        <v>31</v>
      </c>
      <c r="I24" s="20">
        <f>I23*12</f>
        <v>180000</v>
      </c>
      <c r="J24" s="52">
        <f t="shared" ref="J24" si="9">G23*I24</f>
        <v>631767.6</v>
      </c>
      <c r="K24" s="2" t="s">
        <v>213</v>
      </c>
    </row>
    <row r="25" spans="2:12" ht="15" customHeight="1" x14ac:dyDescent="0.25">
      <c r="B25" s="423" t="s">
        <v>45</v>
      </c>
      <c r="C25" s="328" t="s">
        <v>232</v>
      </c>
      <c r="D25" s="412" t="s">
        <v>32</v>
      </c>
      <c r="E25" s="402" t="s">
        <v>41</v>
      </c>
      <c r="F25" s="413">
        <v>2.48</v>
      </c>
      <c r="G25" s="389">
        <f t="shared" ref="G25" si="10">F25*$M$3*$N$4</f>
        <v>3.1198399999999999</v>
      </c>
      <c r="H25" s="22" t="s">
        <v>30</v>
      </c>
      <c r="I25" s="23">
        <v>15000</v>
      </c>
      <c r="J25" s="17">
        <f t="shared" ref="J25" si="11">G25*I25</f>
        <v>46797.599999999999</v>
      </c>
    </row>
    <row r="26" spans="2:12" ht="17.25" customHeight="1" thickBot="1" x14ac:dyDescent="0.3">
      <c r="B26" s="424"/>
      <c r="C26" s="305"/>
      <c r="D26" s="305"/>
      <c r="E26" s="403"/>
      <c r="F26" s="414"/>
      <c r="G26" s="390"/>
      <c r="H26" s="19" t="s">
        <v>31</v>
      </c>
      <c r="I26" s="20">
        <f>I25*12</f>
        <v>180000</v>
      </c>
      <c r="J26" s="52">
        <f t="shared" ref="J26" si="12">G25*I26</f>
        <v>561571.19999999995</v>
      </c>
      <c r="K26" s="2" t="s">
        <v>213</v>
      </c>
    </row>
    <row r="27" spans="2:12" ht="15" customHeight="1" x14ac:dyDescent="0.25">
      <c r="B27" s="423" t="s">
        <v>231</v>
      </c>
      <c r="C27" s="328" t="s">
        <v>232</v>
      </c>
      <c r="D27" s="412" t="s">
        <v>32</v>
      </c>
      <c r="E27" s="402" t="s">
        <v>41</v>
      </c>
      <c r="F27" s="413">
        <v>0.97</v>
      </c>
      <c r="G27" s="389">
        <f t="shared" ref="G27" si="13">F27*$M$3*$N$4</f>
        <v>1.2202599999999999</v>
      </c>
      <c r="H27" s="22" t="s">
        <v>30</v>
      </c>
      <c r="I27" s="23">
        <v>15000</v>
      </c>
      <c r="J27" s="17">
        <f t="shared" ref="J27" si="14">G27*I27</f>
        <v>18303.899999999998</v>
      </c>
    </row>
    <row r="28" spans="2:12" ht="17.25" customHeight="1" thickBot="1" x14ac:dyDescent="0.3">
      <c r="B28" s="424"/>
      <c r="C28" s="305"/>
      <c r="D28" s="305"/>
      <c r="E28" s="403"/>
      <c r="F28" s="414"/>
      <c r="G28" s="390"/>
      <c r="H28" s="19" t="s">
        <v>31</v>
      </c>
      <c r="I28" s="20">
        <f>I27*12</f>
        <v>180000</v>
      </c>
      <c r="J28" s="52">
        <f t="shared" ref="J28" si="15">G27*I28</f>
        <v>219646.8</v>
      </c>
      <c r="K28" s="2" t="s">
        <v>213</v>
      </c>
    </row>
    <row r="29" spans="2:12" ht="15" customHeight="1" x14ac:dyDescent="0.25">
      <c r="B29" s="38" t="s">
        <v>47</v>
      </c>
      <c r="C29" s="328" t="s">
        <v>232</v>
      </c>
      <c r="D29" s="412" t="s">
        <v>32</v>
      </c>
      <c r="E29" s="402" t="s">
        <v>41</v>
      </c>
      <c r="F29" s="413">
        <v>4.3099999999999996</v>
      </c>
      <c r="G29" s="389">
        <f t="shared" ref="G29" si="16">F29*$M$3*$N$4</f>
        <v>5.4219799999999996</v>
      </c>
      <c r="H29" s="22" t="s">
        <v>30</v>
      </c>
      <c r="I29" s="23">
        <v>15000</v>
      </c>
      <c r="J29" s="17">
        <f t="shared" ref="J29" si="17">G29*I29</f>
        <v>81329.7</v>
      </c>
    </row>
    <row r="30" spans="2:12" ht="17.25" customHeight="1" thickBot="1" x14ac:dyDescent="0.3">
      <c r="B30" s="54" t="s">
        <v>48</v>
      </c>
      <c r="C30" s="305"/>
      <c r="D30" s="305"/>
      <c r="E30" s="403"/>
      <c r="F30" s="414"/>
      <c r="G30" s="390"/>
      <c r="H30" s="19" t="s">
        <v>31</v>
      </c>
      <c r="I30" s="20">
        <f>I29*12</f>
        <v>180000</v>
      </c>
      <c r="J30" s="52">
        <f t="shared" ref="J30" si="18">G29*I30</f>
        <v>975956.39999999991</v>
      </c>
      <c r="K30" s="2" t="s">
        <v>213</v>
      </c>
    </row>
    <row r="31" spans="2:12" ht="15.75" customHeight="1" x14ac:dyDescent="0.25">
      <c r="B31" s="38" t="s">
        <v>229</v>
      </c>
      <c r="C31" s="328" t="s">
        <v>232</v>
      </c>
      <c r="D31" s="412" t="s">
        <v>32</v>
      </c>
      <c r="E31" s="402" t="s">
        <v>41</v>
      </c>
      <c r="F31" s="413">
        <v>2.72</v>
      </c>
      <c r="G31" s="389">
        <f t="shared" ref="G31" si="19">F31*$M$3*$N$4</f>
        <v>3.4217600000000004</v>
      </c>
      <c r="H31" s="22" t="s">
        <v>30</v>
      </c>
      <c r="I31" s="23">
        <v>15000</v>
      </c>
      <c r="J31" s="17">
        <f t="shared" ref="J31" si="20">G31*I31</f>
        <v>51326.400000000009</v>
      </c>
    </row>
    <row r="32" spans="2:12" ht="17.25" customHeight="1" thickBot="1" x14ac:dyDescent="0.3">
      <c r="B32" s="51" t="s">
        <v>49</v>
      </c>
      <c r="C32" s="304"/>
      <c r="D32" s="304"/>
      <c r="E32" s="420"/>
      <c r="F32" s="421"/>
      <c r="G32" s="390"/>
      <c r="H32" s="19" t="s">
        <v>31</v>
      </c>
      <c r="I32" s="20">
        <f>I31*12</f>
        <v>180000</v>
      </c>
      <c r="J32" s="52">
        <f t="shared" ref="J32" si="21">G31*I32</f>
        <v>615916.80000000005</v>
      </c>
      <c r="K32" s="2" t="s">
        <v>213</v>
      </c>
      <c r="L32" s="53"/>
    </row>
    <row r="33" spans="2:11" ht="15" customHeight="1" x14ac:dyDescent="0.25">
      <c r="B33" s="38" t="s">
        <v>162</v>
      </c>
      <c r="C33" s="359" t="s">
        <v>336</v>
      </c>
      <c r="D33" s="359" t="s">
        <v>0</v>
      </c>
      <c r="E33" s="371">
        <v>15</v>
      </c>
      <c r="F33" s="389">
        <v>10238.4</v>
      </c>
      <c r="G33" s="389">
        <f t="shared" ref="G33" si="22">F33*$M$3*$N$4</f>
        <v>12879.9072</v>
      </c>
      <c r="H33" s="15" t="s">
        <v>30</v>
      </c>
      <c r="I33" s="16">
        <v>5</v>
      </c>
      <c r="J33" s="17">
        <f t="shared" ref="J33" si="23">G33*I33</f>
        <v>64399.536</v>
      </c>
    </row>
    <row r="34" spans="2:11" ht="17.25" customHeight="1" thickBot="1" x14ac:dyDescent="0.3">
      <c r="B34" s="51" t="s">
        <v>163</v>
      </c>
      <c r="C34" s="360"/>
      <c r="D34" s="360"/>
      <c r="E34" s="361"/>
      <c r="F34" s="390"/>
      <c r="G34" s="390"/>
      <c r="H34" s="19" t="s">
        <v>31</v>
      </c>
      <c r="I34" s="20">
        <f>I33*12</f>
        <v>60</v>
      </c>
      <c r="J34" s="52">
        <f t="shared" ref="J34" si="24">G33*I34</f>
        <v>772794.43200000003</v>
      </c>
      <c r="K34" s="2" t="s">
        <v>213</v>
      </c>
    </row>
    <row r="35" spans="2:11" ht="15" customHeight="1" x14ac:dyDescent="0.25">
      <c r="B35" s="38" t="s">
        <v>173</v>
      </c>
      <c r="C35" s="359" t="s">
        <v>336</v>
      </c>
      <c r="D35" s="359" t="s">
        <v>109</v>
      </c>
      <c r="E35" s="371">
        <v>15</v>
      </c>
      <c r="F35" s="389">
        <v>2366.04</v>
      </c>
      <c r="G35" s="389">
        <f t="shared" ref="G35" si="25">F35*$M$3*$N$4</f>
        <v>2976.4783200000002</v>
      </c>
      <c r="H35" s="15" t="s">
        <v>30</v>
      </c>
      <c r="I35" s="16">
        <v>10</v>
      </c>
      <c r="J35" s="17">
        <f t="shared" ref="J35" si="26">G35*I35</f>
        <v>29764.783200000002</v>
      </c>
    </row>
    <row r="36" spans="2:11" ht="17.25" customHeight="1" thickBot="1" x14ac:dyDescent="0.3">
      <c r="B36" s="51" t="s">
        <v>174</v>
      </c>
      <c r="C36" s="360"/>
      <c r="D36" s="360"/>
      <c r="E36" s="361"/>
      <c r="F36" s="390"/>
      <c r="G36" s="390"/>
      <c r="H36" s="19" t="s">
        <v>31</v>
      </c>
      <c r="I36" s="20">
        <f>I35*12</f>
        <v>120</v>
      </c>
      <c r="J36" s="52">
        <f t="shared" ref="J36" si="27">G35*I36</f>
        <v>357177.39840000001</v>
      </c>
      <c r="K36" s="2" t="s">
        <v>213</v>
      </c>
    </row>
    <row r="37" spans="2:11" ht="15" customHeight="1" x14ac:dyDescent="0.25">
      <c r="B37" s="38" t="s">
        <v>160</v>
      </c>
      <c r="C37" s="359" t="s">
        <v>336</v>
      </c>
      <c r="D37" s="359" t="s">
        <v>0</v>
      </c>
      <c r="E37" s="371">
        <v>15</v>
      </c>
      <c r="F37" s="389">
        <v>5809.28</v>
      </c>
      <c r="G37" s="389">
        <f t="shared" ref="G37" si="28">F37*$M$3*$N$4</f>
        <v>7308.0742399999999</v>
      </c>
      <c r="H37" s="15" t="s">
        <v>30</v>
      </c>
      <c r="I37" s="16">
        <v>10</v>
      </c>
      <c r="J37" s="17">
        <f t="shared" ref="J37" si="29">G37*I37</f>
        <v>73080.742400000003</v>
      </c>
    </row>
    <row r="38" spans="2:11" ht="17.25" customHeight="1" thickBot="1" x14ac:dyDescent="0.3">
      <c r="B38" s="51" t="s">
        <v>161</v>
      </c>
      <c r="C38" s="360"/>
      <c r="D38" s="360"/>
      <c r="E38" s="361"/>
      <c r="F38" s="390"/>
      <c r="G38" s="390"/>
      <c r="H38" s="19" t="s">
        <v>31</v>
      </c>
      <c r="I38" s="20">
        <f>I37*12</f>
        <v>120</v>
      </c>
      <c r="J38" s="52">
        <f t="shared" ref="J38" si="30">G37*I38</f>
        <v>876968.90879999998</v>
      </c>
      <c r="K38" s="2" t="s">
        <v>213</v>
      </c>
    </row>
    <row r="39" spans="2:11" ht="15" customHeight="1" x14ac:dyDescent="0.25">
      <c r="B39" s="38" t="s">
        <v>167</v>
      </c>
      <c r="C39" s="359" t="s">
        <v>336</v>
      </c>
      <c r="D39" s="359" t="s">
        <v>0</v>
      </c>
      <c r="E39" s="371">
        <v>15</v>
      </c>
      <c r="F39" s="389">
        <v>1757.5</v>
      </c>
      <c r="G39" s="389">
        <f t="shared" ref="G39" si="31">F39*$M$3*$N$4</f>
        <v>2210.9349999999999</v>
      </c>
      <c r="H39" s="15" t="s">
        <v>30</v>
      </c>
      <c r="I39" s="16">
        <v>3</v>
      </c>
      <c r="J39" s="17">
        <f t="shared" ref="J39" si="32">G39*I39</f>
        <v>6632.8050000000003</v>
      </c>
    </row>
    <row r="40" spans="2:11" ht="17.25" customHeight="1" thickBot="1" x14ac:dyDescent="0.3">
      <c r="B40" s="51" t="s">
        <v>168</v>
      </c>
      <c r="C40" s="360"/>
      <c r="D40" s="360"/>
      <c r="E40" s="361"/>
      <c r="F40" s="390"/>
      <c r="G40" s="390"/>
      <c r="H40" s="19" t="s">
        <v>31</v>
      </c>
      <c r="I40" s="20">
        <f>I39*12</f>
        <v>36</v>
      </c>
      <c r="J40" s="52">
        <f t="shared" ref="J40" si="33">G39*I40</f>
        <v>79593.66</v>
      </c>
      <c r="K40" s="2" t="s">
        <v>213</v>
      </c>
    </row>
    <row r="41" spans="2:11" ht="15" customHeight="1" x14ac:dyDescent="0.25">
      <c r="B41" s="38" t="s">
        <v>169</v>
      </c>
      <c r="C41" s="359" t="s">
        <v>336</v>
      </c>
      <c r="D41" s="359" t="s">
        <v>0</v>
      </c>
      <c r="E41" s="371">
        <v>15</v>
      </c>
      <c r="F41" s="389">
        <v>2727.9</v>
      </c>
      <c r="G41" s="389">
        <f t="shared" ref="G41" si="34">F41*$M$3*$N$4</f>
        <v>3431.6982000000003</v>
      </c>
      <c r="H41" s="15" t="s">
        <v>30</v>
      </c>
      <c r="I41" s="16">
        <v>3</v>
      </c>
      <c r="J41" s="17">
        <f t="shared" ref="J41" si="35">G41*I41</f>
        <v>10295.0946</v>
      </c>
    </row>
    <row r="42" spans="2:11" ht="17.25" customHeight="1" thickBot="1" x14ac:dyDescent="0.3">
      <c r="B42" s="51" t="s">
        <v>170</v>
      </c>
      <c r="C42" s="360"/>
      <c r="D42" s="360"/>
      <c r="E42" s="361"/>
      <c r="F42" s="390"/>
      <c r="G42" s="390"/>
      <c r="H42" s="19" t="s">
        <v>31</v>
      </c>
      <c r="I42" s="20">
        <f>I41*12</f>
        <v>36</v>
      </c>
      <c r="J42" s="52">
        <f t="shared" ref="J42" si="36">G41*I42</f>
        <v>123541.1352</v>
      </c>
      <c r="K42" s="2" t="s">
        <v>213</v>
      </c>
    </row>
    <row r="43" spans="2:11" ht="15" customHeight="1" x14ac:dyDescent="0.25">
      <c r="B43" s="38" t="s">
        <v>171</v>
      </c>
      <c r="C43" s="359" t="s">
        <v>336</v>
      </c>
      <c r="D43" s="359" t="s">
        <v>0</v>
      </c>
      <c r="E43" s="371">
        <v>15</v>
      </c>
      <c r="F43" s="389">
        <v>2148.1799999999998</v>
      </c>
      <c r="G43" s="389">
        <f t="shared" ref="G43" si="37">F43*$M$3*$N$4</f>
        <v>2702.4104399999997</v>
      </c>
      <c r="H43" s="15" t="s">
        <v>30</v>
      </c>
      <c r="I43" s="16">
        <v>6</v>
      </c>
      <c r="J43" s="17">
        <f t="shared" ref="J43" si="38">G43*I43</f>
        <v>16214.462639999998</v>
      </c>
    </row>
    <row r="44" spans="2:11" ht="17.25" customHeight="1" thickBot="1" x14ac:dyDescent="0.3">
      <c r="B44" s="51" t="s">
        <v>172</v>
      </c>
      <c r="C44" s="360"/>
      <c r="D44" s="360"/>
      <c r="E44" s="361"/>
      <c r="F44" s="390"/>
      <c r="G44" s="390"/>
      <c r="H44" s="19" t="s">
        <v>31</v>
      </c>
      <c r="I44" s="20">
        <f>I43*12</f>
        <v>72</v>
      </c>
      <c r="J44" s="52">
        <f t="shared" ref="J44" si="39">G43*I44</f>
        <v>194573.55167999998</v>
      </c>
      <c r="K44" s="2" t="s">
        <v>213</v>
      </c>
    </row>
    <row r="45" spans="2:11" ht="15" customHeight="1" x14ac:dyDescent="0.25">
      <c r="B45" s="38" t="s">
        <v>175</v>
      </c>
      <c r="C45" s="359" t="s">
        <v>336</v>
      </c>
      <c r="D45" s="359" t="s">
        <v>109</v>
      </c>
      <c r="E45" s="371">
        <v>15</v>
      </c>
      <c r="F45" s="389">
        <v>1644.32</v>
      </c>
      <c r="G45" s="389">
        <f t="shared" ref="G45" si="40">F45*$M$3*$N$4</f>
        <v>2068.55456</v>
      </c>
      <c r="H45" s="15" t="s">
        <v>30</v>
      </c>
      <c r="I45" s="16">
        <v>6</v>
      </c>
      <c r="J45" s="17">
        <f t="shared" ref="J45" si="41">G45*I45</f>
        <v>12411.327359999999</v>
      </c>
    </row>
    <row r="46" spans="2:11" ht="17.25" customHeight="1" thickBot="1" x14ac:dyDescent="0.3">
      <c r="B46" s="51" t="s">
        <v>176</v>
      </c>
      <c r="C46" s="360"/>
      <c r="D46" s="360"/>
      <c r="E46" s="361"/>
      <c r="F46" s="390"/>
      <c r="G46" s="390"/>
      <c r="H46" s="19" t="s">
        <v>31</v>
      </c>
      <c r="I46" s="20">
        <f>I45*12</f>
        <v>72</v>
      </c>
      <c r="J46" s="52">
        <f t="shared" ref="J46" si="42">G45*I46</f>
        <v>148935.92832000001</v>
      </c>
      <c r="K46" s="2" t="s">
        <v>213</v>
      </c>
    </row>
    <row r="47" spans="2:11" ht="15" customHeight="1" x14ac:dyDescent="0.25">
      <c r="B47" s="38" t="s">
        <v>177</v>
      </c>
      <c r="C47" s="359" t="s">
        <v>336</v>
      </c>
      <c r="D47" s="359" t="s">
        <v>109</v>
      </c>
      <c r="E47" s="371">
        <v>15</v>
      </c>
      <c r="F47" s="389">
        <v>3242.24</v>
      </c>
      <c r="G47" s="389">
        <f t="shared" ref="G47" si="43">F47*$M$3*$N$4</f>
        <v>4078.7379199999996</v>
      </c>
      <c r="H47" s="15" t="s">
        <v>30</v>
      </c>
      <c r="I47" s="16">
        <v>6</v>
      </c>
      <c r="J47" s="17">
        <f t="shared" ref="J47" si="44">G47*I47</f>
        <v>24472.427519999997</v>
      </c>
    </row>
    <row r="48" spans="2:11" ht="17.25" customHeight="1" thickBot="1" x14ac:dyDescent="0.3">
      <c r="B48" s="51" t="s">
        <v>178</v>
      </c>
      <c r="C48" s="360"/>
      <c r="D48" s="360"/>
      <c r="E48" s="361"/>
      <c r="F48" s="390"/>
      <c r="G48" s="390"/>
      <c r="H48" s="19" t="s">
        <v>31</v>
      </c>
      <c r="I48" s="20">
        <f>I47*12</f>
        <v>72</v>
      </c>
      <c r="J48" s="52">
        <f t="shared" ref="J48" si="45">G47*I48</f>
        <v>293669.13023999997</v>
      </c>
      <c r="K48" s="2" t="s">
        <v>213</v>
      </c>
    </row>
    <row r="49" spans="2:17" ht="15" customHeight="1" x14ac:dyDescent="0.25">
      <c r="B49" s="38" t="s">
        <v>164</v>
      </c>
      <c r="C49" s="359" t="s">
        <v>336</v>
      </c>
      <c r="D49" s="359" t="s">
        <v>109</v>
      </c>
      <c r="E49" s="371">
        <v>15</v>
      </c>
      <c r="F49" s="389">
        <v>1249.76</v>
      </c>
      <c r="G49" s="389">
        <f t="shared" ref="G49" si="46">F49*$M$3*$N$4</f>
        <v>1572.1980799999999</v>
      </c>
      <c r="H49" s="15" t="s">
        <v>30</v>
      </c>
      <c r="I49" s="16">
        <v>10</v>
      </c>
      <c r="J49" s="17">
        <f t="shared" ref="J49" si="47">G49*I49</f>
        <v>15721.980799999999</v>
      </c>
    </row>
    <row r="50" spans="2:17" ht="17.25" customHeight="1" thickBot="1" x14ac:dyDescent="0.3">
      <c r="B50" s="51" t="s">
        <v>119</v>
      </c>
      <c r="C50" s="360"/>
      <c r="D50" s="360"/>
      <c r="E50" s="361"/>
      <c r="F50" s="390"/>
      <c r="G50" s="390"/>
      <c r="H50" s="19" t="s">
        <v>31</v>
      </c>
      <c r="I50" s="20">
        <f>I49*12</f>
        <v>120</v>
      </c>
      <c r="J50" s="52">
        <f t="shared" ref="J50" si="48">G49*I50</f>
        <v>188663.7696</v>
      </c>
      <c r="K50" s="2" t="s">
        <v>213</v>
      </c>
    </row>
    <row r="51" spans="2:17" ht="15" customHeight="1" x14ac:dyDescent="0.25">
      <c r="B51" s="38" t="s">
        <v>165</v>
      </c>
      <c r="C51" s="359" t="s">
        <v>336</v>
      </c>
      <c r="D51" s="359" t="s">
        <v>109</v>
      </c>
      <c r="E51" s="371">
        <v>15</v>
      </c>
      <c r="F51" s="389">
        <v>1157.27</v>
      </c>
      <c r="G51" s="389">
        <f t="shared" ref="G51" si="49">F51*$M$3*$N$4</f>
        <v>1455.84566</v>
      </c>
      <c r="H51" s="15" t="s">
        <v>30</v>
      </c>
      <c r="I51" s="16">
        <v>50</v>
      </c>
      <c r="J51" s="17">
        <f t="shared" ref="J51" si="50">G51*I51</f>
        <v>72792.282999999996</v>
      </c>
    </row>
    <row r="52" spans="2:17" ht="17.25" customHeight="1" thickBot="1" x14ac:dyDescent="0.3">
      <c r="B52" s="51" t="s">
        <v>166</v>
      </c>
      <c r="C52" s="360"/>
      <c r="D52" s="360"/>
      <c r="E52" s="361"/>
      <c r="F52" s="390"/>
      <c r="G52" s="390"/>
      <c r="H52" s="19" t="s">
        <v>31</v>
      </c>
      <c r="I52" s="20">
        <f>I51*12</f>
        <v>600</v>
      </c>
      <c r="J52" s="52">
        <f t="shared" ref="J52" si="51">G51*I52</f>
        <v>873507.39599999995</v>
      </c>
      <c r="K52" s="2" t="s">
        <v>213</v>
      </c>
    </row>
    <row r="53" spans="2:17" ht="15" customHeight="1" thickBot="1" x14ac:dyDescent="0.3">
      <c r="B53" s="339" t="s">
        <v>214</v>
      </c>
      <c r="C53" s="341"/>
      <c r="D53" s="341"/>
      <c r="E53" s="341"/>
      <c r="F53" s="341"/>
      <c r="G53" s="341"/>
      <c r="H53" s="341"/>
      <c r="I53" s="341"/>
      <c r="J53" s="342"/>
    </row>
    <row r="54" spans="2:17" ht="15" customHeight="1" x14ac:dyDescent="0.25">
      <c r="B54" s="38" t="s">
        <v>179</v>
      </c>
      <c r="C54" s="359" t="s">
        <v>336</v>
      </c>
      <c r="D54" s="359" t="s">
        <v>109</v>
      </c>
      <c r="E54" s="371">
        <v>15</v>
      </c>
      <c r="F54" s="389">
        <v>865.42</v>
      </c>
      <c r="G54" s="389">
        <f>F54*$M$3*$N$4</f>
        <v>1088.6983599999999</v>
      </c>
      <c r="H54" s="15" t="s">
        <v>30</v>
      </c>
      <c r="I54" s="16">
        <v>20</v>
      </c>
      <c r="J54" s="17">
        <f>G54*I54</f>
        <v>21773.967199999999</v>
      </c>
    </row>
    <row r="55" spans="2:17" ht="17.25" customHeight="1" thickBot="1" x14ac:dyDescent="0.3">
      <c r="B55" s="51" t="s">
        <v>180</v>
      </c>
      <c r="C55" s="360"/>
      <c r="D55" s="360"/>
      <c r="E55" s="361"/>
      <c r="F55" s="390"/>
      <c r="G55" s="390"/>
      <c r="H55" s="19" t="s">
        <v>31</v>
      </c>
      <c r="I55" s="20">
        <f>I54*12</f>
        <v>240</v>
      </c>
      <c r="J55" s="52">
        <f>G54*I55</f>
        <v>261287.60639999996</v>
      </c>
      <c r="K55" s="2" t="s">
        <v>213</v>
      </c>
    </row>
    <row r="56" spans="2:17" ht="15" customHeight="1" thickBot="1" x14ac:dyDescent="0.3">
      <c r="B56" s="339" t="s">
        <v>215</v>
      </c>
      <c r="C56" s="341"/>
      <c r="D56" s="341"/>
      <c r="E56" s="341"/>
      <c r="F56" s="341"/>
      <c r="G56" s="341"/>
      <c r="H56" s="341"/>
      <c r="I56" s="341"/>
      <c r="J56" s="342"/>
    </row>
    <row r="57" spans="2:17" ht="15" customHeight="1" x14ac:dyDescent="0.25">
      <c r="B57" s="38" t="s">
        <v>181</v>
      </c>
      <c r="C57" s="359" t="s">
        <v>336</v>
      </c>
      <c r="D57" s="359" t="s">
        <v>0</v>
      </c>
      <c r="E57" s="371">
        <v>15</v>
      </c>
      <c r="F57" s="389">
        <v>5493</v>
      </c>
      <c r="G57" s="389">
        <f>F57*$M$3*$N$4</f>
        <v>6910.1940000000004</v>
      </c>
      <c r="H57" s="15" t="s">
        <v>30</v>
      </c>
      <c r="I57" s="16">
        <v>3</v>
      </c>
      <c r="J57" s="17">
        <f>G57*I57</f>
        <v>20730.582000000002</v>
      </c>
    </row>
    <row r="58" spans="2:17" ht="17.25" customHeight="1" thickBot="1" x14ac:dyDescent="0.3">
      <c r="B58" s="51" t="s">
        <v>182</v>
      </c>
      <c r="C58" s="360"/>
      <c r="D58" s="360"/>
      <c r="E58" s="361"/>
      <c r="F58" s="390"/>
      <c r="G58" s="390"/>
      <c r="H58" s="19" t="s">
        <v>31</v>
      </c>
      <c r="I58" s="20">
        <f>I57*12</f>
        <v>36</v>
      </c>
      <c r="J58" s="52">
        <f>G57*I58</f>
        <v>248766.98400000003</v>
      </c>
      <c r="K58" s="2" t="s">
        <v>213</v>
      </c>
    </row>
    <row r="59" spans="2:17" ht="15" customHeight="1" thickBot="1" x14ac:dyDescent="0.3">
      <c r="B59" s="339" t="s">
        <v>50</v>
      </c>
      <c r="C59" s="341"/>
      <c r="D59" s="341"/>
      <c r="E59" s="341"/>
      <c r="F59" s="341"/>
      <c r="G59" s="341"/>
      <c r="H59" s="341"/>
      <c r="I59" s="341"/>
      <c r="J59" s="342"/>
    </row>
    <row r="60" spans="2:17" ht="17.25" customHeight="1" x14ac:dyDescent="0.25">
      <c r="B60" s="55" t="s">
        <v>191</v>
      </c>
      <c r="C60" s="359" t="s">
        <v>336</v>
      </c>
      <c r="D60" s="359" t="s">
        <v>76</v>
      </c>
      <c r="E60" s="371">
        <v>15</v>
      </c>
      <c r="F60" s="389">
        <v>3369.06</v>
      </c>
      <c r="G60" s="389">
        <f t="shared" ref="G60" si="52">F60*$M$3*$N$4</f>
        <v>4238.2774799999997</v>
      </c>
      <c r="H60" s="15" t="s">
        <v>30</v>
      </c>
      <c r="I60" s="16">
        <v>2</v>
      </c>
      <c r="J60" s="17">
        <f t="shared" ref="J60" si="53">G60*I60</f>
        <v>8476.5549599999995</v>
      </c>
    </row>
    <row r="61" spans="2:17" ht="15.75" thickBot="1" x14ac:dyDescent="0.3">
      <c r="B61" s="56" t="s">
        <v>192</v>
      </c>
      <c r="C61" s="360"/>
      <c r="D61" s="360"/>
      <c r="E61" s="361"/>
      <c r="F61" s="390"/>
      <c r="G61" s="390"/>
      <c r="H61" s="19" t="s">
        <v>31</v>
      </c>
      <c r="I61" s="20">
        <f>I60*12</f>
        <v>24</v>
      </c>
      <c r="J61" s="52">
        <f t="shared" ref="J61" si="54">G60*I61</f>
        <v>101718.65951999999</v>
      </c>
      <c r="K61" s="2" t="s">
        <v>213</v>
      </c>
    </row>
    <row r="62" spans="2:17" ht="15" customHeight="1" x14ac:dyDescent="0.25">
      <c r="B62" s="55" t="s">
        <v>193</v>
      </c>
      <c r="C62" s="359" t="s">
        <v>336</v>
      </c>
      <c r="D62" s="359" t="s">
        <v>76</v>
      </c>
      <c r="E62" s="371">
        <v>40</v>
      </c>
      <c r="F62" s="389">
        <v>6705.17</v>
      </c>
      <c r="G62" s="389">
        <f t="shared" ref="G62" si="55">F62*$M$3*$N$4</f>
        <v>8435.1038599999993</v>
      </c>
      <c r="H62" s="15" t="s">
        <v>30</v>
      </c>
      <c r="I62" s="16">
        <v>2</v>
      </c>
      <c r="J62" s="17">
        <f t="shared" ref="J62" si="56">G62*I62</f>
        <v>16870.207719999999</v>
      </c>
      <c r="Q62" s="57"/>
    </row>
    <row r="63" spans="2:17" ht="17.25" customHeight="1" thickBot="1" x14ac:dyDescent="0.3">
      <c r="B63" s="56" t="s">
        <v>194</v>
      </c>
      <c r="C63" s="360"/>
      <c r="D63" s="360"/>
      <c r="E63" s="320"/>
      <c r="F63" s="390"/>
      <c r="G63" s="390"/>
      <c r="H63" s="15" t="s">
        <v>31</v>
      </c>
      <c r="I63" s="16">
        <f>I62*12</f>
        <v>24</v>
      </c>
      <c r="J63" s="52">
        <f t="shared" ref="J63" si="57">G62*I63</f>
        <v>202442.49263999998</v>
      </c>
      <c r="K63" s="2" t="s">
        <v>213</v>
      </c>
    </row>
    <row r="64" spans="2:17" ht="15" customHeight="1" x14ac:dyDescent="0.25">
      <c r="B64" s="58" t="s">
        <v>195</v>
      </c>
      <c r="C64" s="359" t="s">
        <v>336</v>
      </c>
      <c r="D64" s="359" t="s">
        <v>76</v>
      </c>
      <c r="E64" s="198" t="s">
        <v>41</v>
      </c>
      <c r="F64" s="389">
        <v>10222.209999999999</v>
      </c>
      <c r="G64" s="389">
        <f t="shared" ref="G64" si="58">F64*$M$3*$N$4</f>
        <v>12859.540179999998</v>
      </c>
      <c r="H64" s="22" t="s">
        <v>30</v>
      </c>
      <c r="I64" s="23">
        <v>2</v>
      </c>
      <c r="J64" s="17">
        <f t="shared" ref="J64" si="59">G64*I64</f>
        <v>25719.080359999996</v>
      </c>
    </row>
    <row r="65" spans="2:12" ht="17.25" customHeight="1" thickBot="1" x14ac:dyDescent="0.3">
      <c r="B65" s="56" t="s">
        <v>196</v>
      </c>
      <c r="C65" s="360"/>
      <c r="D65" s="360"/>
      <c r="E65" s="199"/>
      <c r="F65" s="390"/>
      <c r="G65" s="390"/>
      <c r="H65" s="15" t="s">
        <v>31</v>
      </c>
      <c r="I65" s="16">
        <f>I64*12</f>
        <v>24</v>
      </c>
      <c r="J65" s="52">
        <f t="shared" ref="J65" si="60">G64*I65</f>
        <v>308628.96431999997</v>
      </c>
      <c r="K65" s="2" t="s">
        <v>213</v>
      </c>
      <c r="L65" s="53"/>
    </row>
    <row r="66" spans="2:12" ht="15.75" customHeight="1" thickBot="1" x14ac:dyDescent="0.3">
      <c r="B66" s="339" t="s">
        <v>51</v>
      </c>
      <c r="C66" s="341"/>
      <c r="D66" s="341"/>
      <c r="E66" s="341"/>
      <c r="F66" s="341"/>
      <c r="G66" s="341"/>
      <c r="H66" s="341"/>
      <c r="I66" s="341"/>
      <c r="J66" s="342"/>
    </row>
    <row r="67" spans="2:12" ht="15.75" thickBot="1" x14ac:dyDescent="0.3">
      <c r="B67" s="339" t="s">
        <v>52</v>
      </c>
      <c r="C67" s="341"/>
      <c r="D67" s="341"/>
      <c r="E67" s="341"/>
      <c r="F67" s="341"/>
      <c r="G67" s="341"/>
      <c r="H67" s="341"/>
      <c r="I67" s="341"/>
      <c r="J67" s="342"/>
    </row>
    <row r="68" spans="2:12" x14ac:dyDescent="0.25">
      <c r="B68" s="38" t="s">
        <v>2</v>
      </c>
      <c r="C68" s="328" t="s">
        <v>82</v>
      </c>
      <c r="D68" s="417" t="s">
        <v>53</v>
      </c>
      <c r="E68" s="371">
        <v>3</v>
      </c>
      <c r="F68" s="416">
        <v>3782.64</v>
      </c>
      <c r="G68" s="389">
        <f>F68*$M$3*$N$4</f>
        <v>4758.5611200000003</v>
      </c>
      <c r="H68" s="15" t="s">
        <v>30</v>
      </c>
      <c r="I68" s="16">
        <v>1</v>
      </c>
      <c r="J68" s="17">
        <f>G68*I68</f>
        <v>4758.5611200000003</v>
      </c>
    </row>
    <row r="69" spans="2:12" ht="17.25" customHeight="1" thickBot="1" x14ac:dyDescent="0.3">
      <c r="B69" s="51" t="s">
        <v>54</v>
      </c>
      <c r="C69" s="304"/>
      <c r="D69" s="417"/>
      <c r="E69" s="320"/>
      <c r="F69" s="416"/>
      <c r="G69" s="390"/>
      <c r="H69" s="15" t="s">
        <v>31</v>
      </c>
      <c r="I69" s="16">
        <f>I68*12</f>
        <v>12</v>
      </c>
      <c r="J69" s="52">
        <f>G68*I69</f>
        <v>57102.733440000004</v>
      </c>
      <c r="K69" s="2" t="s">
        <v>213</v>
      </c>
    </row>
    <row r="70" spans="2:12" ht="15.75" thickBot="1" x14ac:dyDescent="0.3">
      <c r="B70" s="339" t="s">
        <v>55</v>
      </c>
      <c r="C70" s="341"/>
      <c r="D70" s="341"/>
      <c r="E70" s="341"/>
      <c r="F70" s="341"/>
      <c r="G70" s="341"/>
      <c r="H70" s="341"/>
      <c r="I70" s="341"/>
      <c r="J70" s="342"/>
    </row>
    <row r="71" spans="2:12" ht="15" customHeight="1" x14ac:dyDescent="0.25">
      <c r="B71" s="38" t="s">
        <v>216</v>
      </c>
      <c r="C71" s="328" t="s">
        <v>82</v>
      </c>
      <c r="D71" s="417" t="s">
        <v>53</v>
      </c>
      <c r="E71" s="371">
        <v>5</v>
      </c>
      <c r="F71" s="416">
        <v>8512.2800000000007</v>
      </c>
      <c r="G71" s="389">
        <f>F71*$M$3*$N$4</f>
        <v>10708.448240000002</v>
      </c>
      <c r="H71" s="15" t="s">
        <v>30</v>
      </c>
      <c r="I71" s="16">
        <v>1</v>
      </c>
      <c r="J71" s="17">
        <f>G71*I71</f>
        <v>10708.448240000002</v>
      </c>
    </row>
    <row r="72" spans="2:12" ht="17.25" customHeight="1" thickBot="1" x14ac:dyDescent="0.3">
      <c r="B72" s="51" t="s">
        <v>56</v>
      </c>
      <c r="C72" s="305"/>
      <c r="D72" s="418"/>
      <c r="E72" s="361"/>
      <c r="F72" s="419"/>
      <c r="G72" s="390"/>
      <c r="H72" s="19" t="s">
        <v>31</v>
      </c>
      <c r="I72" s="20">
        <f>I71*12</f>
        <v>12</v>
      </c>
      <c r="J72" s="52">
        <f>G71*I72</f>
        <v>128501.37888000002</v>
      </c>
      <c r="K72" s="2" t="s">
        <v>213</v>
      </c>
    </row>
    <row r="73" spans="2:12" ht="15.75" customHeight="1" thickBot="1" x14ac:dyDescent="0.3">
      <c r="B73" s="339" t="s">
        <v>57</v>
      </c>
      <c r="C73" s="341"/>
      <c r="D73" s="341"/>
      <c r="E73" s="341"/>
      <c r="F73" s="341"/>
      <c r="G73" s="341"/>
      <c r="H73" s="341"/>
      <c r="I73" s="341"/>
      <c r="J73" s="342"/>
    </row>
    <row r="74" spans="2:12" ht="15.75" customHeight="1" thickBot="1" x14ac:dyDescent="0.3">
      <c r="B74" s="339" t="s">
        <v>58</v>
      </c>
      <c r="C74" s="341"/>
      <c r="D74" s="341"/>
      <c r="E74" s="341"/>
      <c r="F74" s="341"/>
      <c r="G74" s="341"/>
      <c r="H74" s="341"/>
      <c r="I74" s="341"/>
      <c r="J74" s="342"/>
    </row>
    <row r="75" spans="2:12" ht="15" customHeight="1" x14ac:dyDescent="0.25">
      <c r="B75" s="38" t="s">
        <v>217</v>
      </c>
      <c r="C75" s="328" t="s">
        <v>82</v>
      </c>
      <c r="D75" s="417" t="s">
        <v>53</v>
      </c>
      <c r="E75" s="371">
        <v>10</v>
      </c>
      <c r="F75" s="416">
        <v>3093.48</v>
      </c>
      <c r="G75" s="389">
        <f t="shared" ref="G75" si="61">F75*$M$3*$N$4</f>
        <v>3891.5978399999999</v>
      </c>
      <c r="H75" s="15" t="s">
        <v>30</v>
      </c>
      <c r="I75" s="16">
        <v>1</v>
      </c>
      <c r="J75" s="17">
        <f>G75*I75</f>
        <v>3891.5978399999999</v>
      </c>
    </row>
    <row r="76" spans="2:12" ht="17.25" customHeight="1" thickBot="1" x14ac:dyDescent="0.3">
      <c r="B76" s="51" t="s">
        <v>59</v>
      </c>
      <c r="C76" s="305"/>
      <c r="D76" s="418"/>
      <c r="E76" s="361"/>
      <c r="F76" s="419"/>
      <c r="G76" s="390"/>
      <c r="H76" s="19" t="s">
        <v>31</v>
      </c>
      <c r="I76" s="20">
        <f>I75*12</f>
        <v>12</v>
      </c>
      <c r="J76" s="52">
        <f>G75*I76</f>
        <v>46699.174079999997</v>
      </c>
      <c r="K76" s="2" t="s">
        <v>213</v>
      </c>
    </row>
    <row r="77" spans="2:12" ht="15" customHeight="1" x14ac:dyDescent="0.25">
      <c r="B77" s="38" t="s">
        <v>218</v>
      </c>
      <c r="C77" s="328" t="s">
        <v>82</v>
      </c>
      <c r="D77" s="422" t="s">
        <v>53</v>
      </c>
      <c r="E77" s="371">
        <v>10</v>
      </c>
      <c r="F77" s="415">
        <v>1400.73</v>
      </c>
      <c r="G77" s="389">
        <f t="shared" ref="G77" si="62">F77*$M$3*$N$4</f>
        <v>1762.11834</v>
      </c>
      <c r="H77" s="15" t="s">
        <v>30</v>
      </c>
      <c r="I77" s="16">
        <v>1</v>
      </c>
      <c r="J77" s="17">
        <f>G77*I77</f>
        <v>1762.11834</v>
      </c>
    </row>
    <row r="78" spans="2:12" ht="17.25" customHeight="1" thickBot="1" x14ac:dyDescent="0.3">
      <c r="B78" s="59" t="s">
        <v>60</v>
      </c>
      <c r="C78" s="305"/>
      <c r="D78" s="418"/>
      <c r="E78" s="361"/>
      <c r="F78" s="352"/>
      <c r="G78" s="390"/>
      <c r="H78" s="19" t="s">
        <v>31</v>
      </c>
      <c r="I78" s="20">
        <f>I77*12</f>
        <v>12</v>
      </c>
      <c r="J78" s="52">
        <f>G77*I78</f>
        <v>21145.42008</v>
      </c>
      <c r="K78" s="2" t="s">
        <v>213</v>
      </c>
    </row>
    <row r="79" spans="2:12" ht="24.75" customHeight="1" thickBot="1" x14ac:dyDescent="0.3">
      <c r="E79" s="60" t="s">
        <v>11</v>
      </c>
      <c r="F79" s="61"/>
      <c r="G79" s="404" t="s">
        <v>11</v>
      </c>
      <c r="H79" s="406"/>
      <c r="I79" s="407">
        <f>SUMIF(K6:K78,"S",J6:J78)</f>
        <v>11759240.69496</v>
      </c>
      <c r="J79" s="409"/>
      <c r="L79" s="53"/>
    </row>
    <row r="80" spans="2:12" ht="14.45" customHeight="1" x14ac:dyDescent="0.25"/>
    <row r="81" spans="2:10" x14ac:dyDescent="0.25">
      <c r="C81" s="57"/>
    </row>
    <row r="82" spans="2:10" ht="14.25" x14ac:dyDescent="0.25">
      <c r="B82" s="236" t="s">
        <v>368</v>
      </c>
      <c r="C82" s="236"/>
      <c r="D82" s="236"/>
      <c r="E82" s="236"/>
      <c r="F82" s="236"/>
      <c r="G82" s="236"/>
      <c r="H82" s="236"/>
      <c r="I82" s="236"/>
      <c r="J82" s="236"/>
    </row>
    <row r="83" spans="2:10" ht="14.25" x14ac:dyDescent="0.25">
      <c r="B83" s="223" t="s">
        <v>12</v>
      </c>
      <c r="C83" s="223"/>
      <c r="D83" s="223"/>
      <c r="E83" s="223"/>
      <c r="F83" s="223"/>
      <c r="G83" s="223"/>
      <c r="H83" s="223"/>
      <c r="I83" s="223"/>
      <c r="J83" s="223"/>
    </row>
    <row r="85" spans="2:10" ht="35.25" customHeight="1" x14ac:dyDescent="0.25">
      <c r="E85" s="2"/>
    </row>
    <row r="86" spans="2:10" ht="23.25" customHeight="1" x14ac:dyDescent="0.25">
      <c r="E86" s="2"/>
    </row>
    <row r="87" spans="2:10" ht="27" customHeight="1" x14ac:dyDescent="0.25">
      <c r="E87" s="2"/>
    </row>
    <row r="88" spans="2:10" ht="28.5" customHeight="1" x14ac:dyDescent="0.25">
      <c r="E88" s="2"/>
    </row>
    <row r="89" spans="2:10" ht="30" customHeight="1" x14ac:dyDescent="0.25">
      <c r="E89" s="2"/>
    </row>
    <row r="90" spans="2:10" ht="18.75" customHeight="1" x14ac:dyDescent="0.25">
      <c r="E90" s="2"/>
    </row>
    <row r="104" spans="5:5" ht="15" customHeight="1" x14ac:dyDescent="0.25">
      <c r="E104" s="2"/>
    </row>
  </sheetData>
  <mergeCells count="191">
    <mergeCell ref="F37:F38"/>
    <mergeCell ref="G37:G38"/>
    <mergeCell ref="B53:J53"/>
    <mergeCell ref="C54:C55"/>
    <mergeCell ref="D54:D55"/>
    <mergeCell ref="E54:E55"/>
    <mergeCell ref="F54:F55"/>
    <mergeCell ref="D49:D50"/>
    <mergeCell ref="G51:G52"/>
    <mergeCell ref="E49:E50"/>
    <mergeCell ref="F49:F50"/>
    <mergeCell ref="G49:G50"/>
    <mergeCell ref="B17:B18"/>
    <mergeCell ref="B19:B20"/>
    <mergeCell ref="B21:B22"/>
    <mergeCell ref="B23:B24"/>
    <mergeCell ref="B25:B26"/>
    <mergeCell ref="B27:B28"/>
    <mergeCell ref="G54:G55"/>
    <mergeCell ref="C41:C42"/>
    <mergeCell ref="D41:D42"/>
    <mergeCell ref="E41:E42"/>
    <mergeCell ref="F41:F42"/>
    <mergeCell ref="G41:G42"/>
    <mergeCell ref="C43:C44"/>
    <mergeCell ref="D43:D44"/>
    <mergeCell ref="E43:E44"/>
    <mergeCell ref="F43:F44"/>
    <mergeCell ref="D29:D30"/>
    <mergeCell ref="E29:E30"/>
    <mergeCell ref="F29:F30"/>
    <mergeCell ref="G29:G30"/>
    <mergeCell ref="C25:C26"/>
    <mergeCell ref="D25:D26"/>
    <mergeCell ref="G43:G44"/>
    <mergeCell ref="C37:C38"/>
    <mergeCell ref="B56:J56"/>
    <mergeCell ref="C57:C58"/>
    <mergeCell ref="D57:D58"/>
    <mergeCell ref="E57:E58"/>
    <mergeCell ref="F57:F58"/>
    <mergeCell ref="G57:G58"/>
    <mergeCell ref="C45:C46"/>
    <mergeCell ref="D45:D46"/>
    <mergeCell ref="E45:E46"/>
    <mergeCell ref="F45:F46"/>
    <mergeCell ref="G45:G46"/>
    <mergeCell ref="C47:C48"/>
    <mergeCell ref="D47:D48"/>
    <mergeCell ref="E47:E48"/>
    <mergeCell ref="F47:F48"/>
    <mergeCell ref="G47:G48"/>
    <mergeCell ref="F51:F52"/>
    <mergeCell ref="E51:E52"/>
    <mergeCell ref="C49:C50"/>
    <mergeCell ref="C39:C40"/>
    <mergeCell ref="D39:D40"/>
    <mergeCell ref="E39:E40"/>
    <mergeCell ref="F39:F40"/>
    <mergeCell ref="G39:G40"/>
    <mergeCell ref="G33:G34"/>
    <mergeCell ref="C21:C22"/>
    <mergeCell ref="D21:D22"/>
    <mergeCell ref="E21:E22"/>
    <mergeCell ref="F21:F22"/>
    <mergeCell ref="G21:G22"/>
    <mergeCell ref="C27:C28"/>
    <mergeCell ref="D27:D28"/>
    <mergeCell ref="E27:E28"/>
    <mergeCell ref="F27:F28"/>
    <mergeCell ref="G27:G28"/>
    <mergeCell ref="C29:C30"/>
    <mergeCell ref="E25:E26"/>
    <mergeCell ref="C33:C34"/>
    <mergeCell ref="D33:D34"/>
    <mergeCell ref="E33:E34"/>
    <mergeCell ref="F33:F34"/>
    <mergeCell ref="D37:D38"/>
    <mergeCell ref="E37:E38"/>
    <mergeCell ref="C8:C9"/>
    <mergeCell ref="D8:D9"/>
    <mergeCell ref="E8:E9"/>
    <mergeCell ref="F8:F9"/>
    <mergeCell ref="G8:G9"/>
    <mergeCell ref="C10:C11"/>
    <mergeCell ref="D10:D11"/>
    <mergeCell ref="E10:E11"/>
    <mergeCell ref="F10:F11"/>
    <mergeCell ref="G10:G11"/>
    <mergeCell ref="I79:J79"/>
    <mergeCell ref="B82:J82"/>
    <mergeCell ref="B83:J83"/>
    <mergeCell ref="C77:C78"/>
    <mergeCell ref="D77:D78"/>
    <mergeCell ref="E77:E78"/>
    <mergeCell ref="F77:F78"/>
    <mergeCell ref="G77:G78"/>
    <mergeCell ref="G79:H79"/>
    <mergeCell ref="B73:J73"/>
    <mergeCell ref="B74:J74"/>
    <mergeCell ref="C75:C76"/>
    <mergeCell ref="D75:D76"/>
    <mergeCell ref="E75:E76"/>
    <mergeCell ref="F75:F76"/>
    <mergeCell ref="G75:G76"/>
    <mergeCell ref="B70:J70"/>
    <mergeCell ref="C71:C72"/>
    <mergeCell ref="D71:D72"/>
    <mergeCell ref="E71:E72"/>
    <mergeCell ref="F71:F72"/>
    <mergeCell ref="G71:G72"/>
    <mergeCell ref="B66:J66"/>
    <mergeCell ref="B67:J67"/>
    <mergeCell ref="C68:C69"/>
    <mergeCell ref="D68:D69"/>
    <mergeCell ref="E68:E69"/>
    <mergeCell ref="F68:F69"/>
    <mergeCell ref="G68:G69"/>
    <mergeCell ref="C62:C63"/>
    <mergeCell ref="D62:D63"/>
    <mergeCell ref="E62:E63"/>
    <mergeCell ref="F62:F63"/>
    <mergeCell ref="G62:G63"/>
    <mergeCell ref="C64:C65"/>
    <mergeCell ref="D64:D65"/>
    <mergeCell ref="E64:E65"/>
    <mergeCell ref="F64:F65"/>
    <mergeCell ref="G64:G65"/>
    <mergeCell ref="B5:J5"/>
    <mergeCell ref="C6:C7"/>
    <mergeCell ref="D6:D7"/>
    <mergeCell ref="E6:E7"/>
    <mergeCell ref="F6:F7"/>
    <mergeCell ref="G6:G7"/>
    <mergeCell ref="B59:J59"/>
    <mergeCell ref="C60:C61"/>
    <mergeCell ref="D60:D61"/>
    <mergeCell ref="E60:E61"/>
    <mergeCell ref="F60:F61"/>
    <mergeCell ref="G60:G61"/>
    <mergeCell ref="C31:C32"/>
    <mergeCell ref="D31:D32"/>
    <mergeCell ref="E31:E32"/>
    <mergeCell ref="F31:F32"/>
    <mergeCell ref="G31:G32"/>
    <mergeCell ref="C35:C36"/>
    <mergeCell ref="D35:D36"/>
    <mergeCell ref="E35:E36"/>
    <mergeCell ref="F35:F36"/>
    <mergeCell ref="G35:G36"/>
    <mergeCell ref="C51:C52"/>
    <mergeCell ref="D51:D52"/>
    <mergeCell ref="B2:J2"/>
    <mergeCell ref="B3:B4"/>
    <mergeCell ref="C3:C4"/>
    <mergeCell ref="D3:D4"/>
    <mergeCell ref="E3:E4"/>
    <mergeCell ref="F3:F4"/>
    <mergeCell ref="G3:G4"/>
    <mergeCell ref="H3:I4"/>
    <mergeCell ref="J3:J4"/>
    <mergeCell ref="C15:C16"/>
    <mergeCell ref="D15:D16"/>
    <mergeCell ref="E15:E16"/>
    <mergeCell ref="F15:F16"/>
    <mergeCell ref="G15:G16"/>
    <mergeCell ref="B12:J12"/>
    <mergeCell ref="C13:C14"/>
    <mergeCell ref="D13:D14"/>
    <mergeCell ref="E13:E14"/>
    <mergeCell ref="F13:F14"/>
    <mergeCell ref="G13:G14"/>
    <mergeCell ref="B13:B14"/>
    <mergeCell ref="B15:B16"/>
    <mergeCell ref="C19:C20"/>
    <mergeCell ref="D19:D20"/>
    <mergeCell ref="G23:G24"/>
    <mergeCell ref="F25:F26"/>
    <mergeCell ref="G25:G26"/>
    <mergeCell ref="E19:E20"/>
    <mergeCell ref="F19:F20"/>
    <mergeCell ref="G19:G20"/>
    <mergeCell ref="C17:C18"/>
    <mergeCell ref="D17:D18"/>
    <mergeCell ref="E17:E18"/>
    <mergeCell ref="F17:F18"/>
    <mergeCell ref="G17:G18"/>
    <mergeCell ref="C23:C24"/>
    <mergeCell ref="D23:D24"/>
    <mergeCell ref="E23:E24"/>
    <mergeCell ref="F23:F24"/>
  </mergeCells>
  <pageMargins left="0.511811024" right="0.511811024" top="0.78740157499999996" bottom="0.78740157499999996" header="0.31496062000000002" footer="0.31496062000000002"/>
  <pageSetup paperSize="9" scale="10" fitToHeight="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S39"/>
  <sheetViews>
    <sheetView topLeftCell="A28" zoomScale="90" zoomScaleNormal="90" workbookViewId="0">
      <selection activeCell="L9" sqref="L9"/>
    </sheetView>
  </sheetViews>
  <sheetFormatPr defaultRowHeight="15" x14ac:dyDescent="0.25"/>
  <cols>
    <col min="1" max="1" width="1.7109375" style="1" customWidth="1"/>
    <col min="2" max="2" width="49.5703125" style="1" customWidth="1"/>
    <col min="3" max="3" width="14.140625" style="1" customWidth="1"/>
    <col min="4" max="4" width="12.5703125" style="1" customWidth="1"/>
    <col min="5" max="5" width="11.85546875" style="33" customWidth="1"/>
    <col min="6" max="6" width="12.85546875" style="34" customWidth="1"/>
    <col min="7" max="7" width="10.5703125" style="34" customWidth="1"/>
    <col min="8" max="8" width="12.5703125" style="1" customWidth="1"/>
    <col min="9" max="9" width="11.42578125" style="35" customWidth="1"/>
    <col min="10" max="10" width="24" style="36" customWidth="1"/>
    <col min="11" max="11" width="7.28515625" style="1" customWidth="1"/>
    <col min="12" max="12" width="15.5703125" style="1" bestFit="1" customWidth="1"/>
    <col min="13" max="13" width="7.28515625" style="1" customWidth="1"/>
    <col min="14" max="15" width="9.140625" style="1"/>
    <col min="16" max="17" width="0" style="1" hidden="1" customWidth="1"/>
    <col min="18" max="18" width="12.140625" style="1" hidden="1" customWidth="1"/>
    <col min="19" max="19" width="15.5703125" style="1" hidden="1" customWidth="1"/>
    <col min="20" max="16384" width="9.140625" style="1"/>
  </cols>
  <sheetData>
    <row r="1" spans="2:19" ht="30" customHeight="1" thickBot="1" x14ac:dyDescent="0.3"/>
    <row r="2" spans="2:19" s="37" customFormat="1" ht="23.25" customHeight="1" thickBot="1" x14ac:dyDescent="0.25">
      <c r="B2" s="213" t="s">
        <v>364</v>
      </c>
      <c r="C2" s="214"/>
      <c r="D2" s="214"/>
      <c r="E2" s="214"/>
      <c r="F2" s="214"/>
      <c r="G2" s="214"/>
      <c r="H2" s="214"/>
      <c r="I2" s="214"/>
      <c r="J2" s="215"/>
      <c r="L2" s="1"/>
    </row>
    <row r="3" spans="2:19" ht="19.5" customHeight="1" x14ac:dyDescent="0.2">
      <c r="B3" s="198" t="s">
        <v>327</v>
      </c>
      <c r="C3" s="371" t="s">
        <v>3</v>
      </c>
      <c r="D3" s="386" t="s">
        <v>29</v>
      </c>
      <c r="E3" s="371" t="s">
        <v>365</v>
      </c>
      <c r="F3" s="364" t="s">
        <v>357</v>
      </c>
      <c r="G3" s="364" t="s">
        <v>358</v>
      </c>
      <c r="H3" s="217" t="s">
        <v>372</v>
      </c>
      <c r="I3" s="219"/>
      <c r="J3" s="199" t="s">
        <v>367</v>
      </c>
      <c r="M3" s="10">
        <v>1</v>
      </c>
      <c r="N3" s="11"/>
    </row>
    <row r="4" spans="2:19" ht="19.5" customHeight="1" thickBot="1" x14ac:dyDescent="0.25">
      <c r="B4" s="216"/>
      <c r="C4" s="321"/>
      <c r="D4" s="387"/>
      <c r="E4" s="321"/>
      <c r="F4" s="365"/>
      <c r="G4" s="365"/>
      <c r="H4" s="322"/>
      <c r="I4" s="323"/>
      <c r="J4" s="216"/>
      <c r="M4" s="12">
        <v>0.25800000000000001</v>
      </c>
      <c r="N4" s="13">
        <f>1+M4</f>
        <v>1.258</v>
      </c>
    </row>
    <row r="5" spans="2:19" ht="19.5" customHeight="1" thickBot="1" x14ac:dyDescent="0.25">
      <c r="B5" s="300" t="s">
        <v>361</v>
      </c>
      <c r="C5" s="301"/>
      <c r="D5" s="301"/>
      <c r="E5" s="301"/>
      <c r="F5" s="301"/>
      <c r="G5" s="301"/>
      <c r="H5" s="301"/>
      <c r="I5" s="301"/>
      <c r="J5" s="379"/>
      <c r="M5" s="12"/>
      <c r="N5" s="13"/>
    </row>
    <row r="6" spans="2:19" ht="19.5" customHeight="1" x14ac:dyDescent="0.2">
      <c r="B6" s="38" t="s">
        <v>187</v>
      </c>
      <c r="C6" s="328" t="s">
        <v>328</v>
      </c>
      <c r="D6" s="328" t="s">
        <v>77</v>
      </c>
      <c r="E6" s="371" t="s">
        <v>65</v>
      </c>
      <c r="F6" s="425">
        <v>7.26</v>
      </c>
      <c r="G6" s="425">
        <f t="shared" ref="G6:G8" si="0">F6*$M$3*$N$4</f>
        <v>9.1330799999999996</v>
      </c>
      <c r="H6" s="15" t="s">
        <v>30</v>
      </c>
      <c r="I6" s="39">
        <v>4</v>
      </c>
      <c r="J6" s="40">
        <f>G6*I6</f>
        <v>36.532319999999999</v>
      </c>
      <c r="M6" s="12"/>
      <c r="N6" s="13"/>
    </row>
    <row r="7" spans="2:19" ht="15.75" thickBot="1" x14ac:dyDescent="0.25">
      <c r="B7" s="18" t="s">
        <v>188</v>
      </c>
      <c r="C7" s="305"/>
      <c r="D7" s="427"/>
      <c r="E7" s="361"/>
      <c r="F7" s="428"/>
      <c r="G7" s="426"/>
      <c r="H7" s="19" t="s">
        <v>31</v>
      </c>
      <c r="I7" s="41">
        <f>I6*12</f>
        <v>48</v>
      </c>
      <c r="J7" s="42">
        <f>G6*I7</f>
        <v>438.38783999999998</v>
      </c>
      <c r="K7" s="1" t="s">
        <v>213</v>
      </c>
      <c r="M7" s="12"/>
      <c r="N7" s="13"/>
    </row>
    <row r="8" spans="2:19" ht="19.5" customHeight="1" x14ac:dyDescent="0.2">
      <c r="B8" s="38" t="s">
        <v>189</v>
      </c>
      <c r="C8" s="328" t="s">
        <v>328</v>
      </c>
      <c r="D8" s="328" t="s">
        <v>77</v>
      </c>
      <c r="E8" s="371" t="s">
        <v>65</v>
      </c>
      <c r="F8" s="425">
        <v>1.82</v>
      </c>
      <c r="G8" s="425">
        <f t="shared" si="0"/>
        <v>2.2895600000000003</v>
      </c>
      <c r="H8" s="15" t="s">
        <v>30</v>
      </c>
      <c r="I8" s="39">
        <v>6</v>
      </c>
      <c r="J8" s="40">
        <f>G8*I8</f>
        <v>13.737360000000002</v>
      </c>
      <c r="L8" s="10"/>
      <c r="M8" s="12"/>
      <c r="N8" s="13"/>
    </row>
    <row r="9" spans="2:19" ht="15.75" thickBot="1" x14ac:dyDescent="0.25">
      <c r="B9" s="18" t="s">
        <v>190</v>
      </c>
      <c r="C9" s="305"/>
      <c r="D9" s="427"/>
      <c r="E9" s="361"/>
      <c r="F9" s="428"/>
      <c r="G9" s="426"/>
      <c r="H9" s="19" t="s">
        <v>31</v>
      </c>
      <c r="I9" s="41">
        <f>I8*12</f>
        <v>72</v>
      </c>
      <c r="J9" s="42">
        <f>G8*I9</f>
        <v>164.84832000000003</v>
      </c>
      <c r="K9" s="1" t="s">
        <v>213</v>
      </c>
      <c r="L9" s="10"/>
      <c r="M9" s="12"/>
      <c r="N9" s="13"/>
    </row>
    <row r="10" spans="2:19" ht="16.5" customHeight="1" thickBot="1" x14ac:dyDescent="0.25">
      <c r="B10" s="300" t="s">
        <v>61</v>
      </c>
      <c r="C10" s="301"/>
      <c r="D10" s="301"/>
      <c r="E10" s="301"/>
      <c r="F10" s="301"/>
      <c r="G10" s="301"/>
      <c r="H10" s="301"/>
      <c r="I10" s="301"/>
      <c r="J10" s="379"/>
    </row>
    <row r="11" spans="2:19" ht="18.75" customHeight="1" x14ac:dyDescent="0.2">
      <c r="B11" s="14" t="s">
        <v>245</v>
      </c>
      <c r="C11" s="328" t="s">
        <v>331</v>
      </c>
      <c r="D11" s="359" t="s">
        <v>77</v>
      </c>
      <c r="E11" s="371">
        <v>3</v>
      </c>
      <c r="F11" s="389">
        <v>3.35</v>
      </c>
      <c r="G11" s="425">
        <f>F11*$M$3*$N$4</f>
        <v>4.2142999999999997</v>
      </c>
      <c r="H11" s="15" t="s">
        <v>30</v>
      </c>
      <c r="I11" s="39">
        <v>3000</v>
      </c>
      <c r="J11" s="40">
        <f>G11*I11</f>
        <v>12642.9</v>
      </c>
      <c r="P11" s="9" t="str">
        <f>IF(A11&lt;&gt;"",MAX($P$2:P10)+1,"")</f>
        <v/>
      </c>
      <c r="Q11" s="1" t="str">
        <f>IFERROR(INDEX($A$11:$A$35,MATCH(ROW(A2),$P$11:$P35,0)),"")</f>
        <v/>
      </c>
      <c r="R11" s="1" t="str">
        <f>IFERROR(INDEX(#REF!,MATCH(ROW(#REF!),$P$11:$P35,0)),"")</f>
        <v/>
      </c>
      <c r="S11" s="1" t="str">
        <f>IFERROR(INDEX(#REF!,MATCH(ROW(#REF!),$P$11:$P35,0)),"")</f>
        <v/>
      </c>
    </row>
    <row r="12" spans="2:19" ht="26.25" thickBot="1" x14ac:dyDescent="0.25">
      <c r="B12" s="18" t="s">
        <v>246</v>
      </c>
      <c r="C12" s="304"/>
      <c r="D12" s="360"/>
      <c r="E12" s="361"/>
      <c r="F12" s="390"/>
      <c r="G12" s="426"/>
      <c r="H12" s="19" t="s">
        <v>31</v>
      </c>
      <c r="I12" s="41">
        <f>I11*12</f>
        <v>36000</v>
      </c>
      <c r="J12" s="42">
        <f>G11*I12</f>
        <v>151714.79999999999</v>
      </c>
      <c r="K12" s="1" t="s">
        <v>213</v>
      </c>
      <c r="P12" s="9" t="str">
        <f>IF(A12&lt;&gt;"",MAX($P$2:P11)+1,"")</f>
        <v/>
      </c>
      <c r="Q12" s="1" t="str">
        <f>IFERROR(INDEX($A$11:$A$35,MATCH(ROW(A3),$P$11:$P36,0)),"")</f>
        <v/>
      </c>
      <c r="R12" s="1" t="str">
        <f>IFERROR(INDEX(#REF!,MATCH(ROW(#REF!),$P$11:$P36,0)),"")</f>
        <v/>
      </c>
      <c r="S12" s="1" t="str">
        <f>IFERROR(INDEX(#REF!,MATCH(ROW(#REF!),$P$11:$P36,0)),"")</f>
        <v/>
      </c>
    </row>
    <row r="13" spans="2:19" ht="18.75" customHeight="1" x14ac:dyDescent="0.2">
      <c r="B13" s="14" t="s">
        <v>247</v>
      </c>
      <c r="C13" s="328" t="s">
        <v>331</v>
      </c>
      <c r="D13" s="359" t="s">
        <v>77</v>
      </c>
      <c r="E13" s="371">
        <v>3</v>
      </c>
      <c r="F13" s="389">
        <v>2.91</v>
      </c>
      <c r="G13" s="425">
        <f t="shared" ref="G13" si="1">F13*$M$3*$N$4</f>
        <v>3.6607800000000004</v>
      </c>
      <c r="H13" s="22" t="s">
        <v>30</v>
      </c>
      <c r="I13" s="43">
        <v>2000</v>
      </c>
      <c r="J13" s="40">
        <f>G13*I13</f>
        <v>7321.56</v>
      </c>
      <c r="P13" s="9" t="str">
        <f>IF(A13&lt;&gt;"",MAX($P$2:P12)+1,"")</f>
        <v/>
      </c>
      <c r="Q13" s="1" t="str">
        <f>IFERROR(INDEX($A$11:$A$35,MATCH(ROW(A4),$P$11:$P37,0)),"")</f>
        <v/>
      </c>
      <c r="R13" s="1" t="str">
        <f>IFERROR(INDEX(#REF!,MATCH(ROW(#REF!),$P$11:$P37,0)),"")</f>
        <v/>
      </c>
      <c r="S13" s="1" t="str">
        <f>IFERROR(INDEX(#REF!,MATCH(ROW(#REF!),$P$11:$P37,0)),"")</f>
        <v/>
      </c>
    </row>
    <row r="14" spans="2:19" ht="26.25" thickBot="1" x14ac:dyDescent="0.25">
      <c r="B14" s="18" t="s">
        <v>248</v>
      </c>
      <c r="C14" s="304"/>
      <c r="D14" s="360"/>
      <c r="E14" s="361"/>
      <c r="F14" s="390"/>
      <c r="G14" s="426"/>
      <c r="H14" s="19" t="s">
        <v>31</v>
      </c>
      <c r="I14" s="41">
        <f>I13*12</f>
        <v>24000</v>
      </c>
      <c r="J14" s="42">
        <f>G13*I14</f>
        <v>87858.720000000016</v>
      </c>
      <c r="K14" s="1" t="s">
        <v>213</v>
      </c>
      <c r="P14" s="9" t="str">
        <f>IF(A14&lt;&gt;"",MAX($P$2:P13)+1,"")</f>
        <v/>
      </c>
      <c r="Q14" s="1" t="str">
        <f>IFERROR(INDEX($A$11:$A$35,MATCH(ROW(A10),$P$11:$P38,0)),"")</f>
        <v/>
      </c>
      <c r="R14" s="1" t="str">
        <f>IFERROR(INDEX(#REF!,MATCH(ROW(#REF!),$P$11:$P38,0)),"")</f>
        <v/>
      </c>
      <c r="S14" s="1" t="str">
        <f>IFERROR(INDEX(#REF!,MATCH(ROW(#REF!),$P$11:$P38,0)),"")</f>
        <v/>
      </c>
    </row>
    <row r="15" spans="2:19" ht="18.75" customHeight="1" x14ac:dyDescent="0.2">
      <c r="B15" s="14" t="s">
        <v>249</v>
      </c>
      <c r="C15" s="328" t="s">
        <v>331</v>
      </c>
      <c r="D15" s="359" t="s">
        <v>77</v>
      </c>
      <c r="E15" s="371">
        <v>3</v>
      </c>
      <c r="F15" s="389">
        <v>2.52</v>
      </c>
      <c r="G15" s="425">
        <f t="shared" ref="G15" si="2">F15*$M$3*$N$4</f>
        <v>3.1701600000000001</v>
      </c>
      <c r="H15" s="22" t="s">
        <v>30</v>
      </c>
      <c r="I15" s="43">
        <v>1000</v>
      </c>
      <c r="J15" s="40">
        <f>G15*I15</f>
        <v>3170.1600000000003</v>
      </c>
      <c r="P15" s="9" t="str">
        <f>IF(A15&lt;&gt;"",MAX($P$2:P14)+1,"")</f>
        <v/>
      </c>
      <c r="Q15" s="1" t="str">
        <f>IFERROR(INDEX($A$11:$A$35,MATCH(ROW(A11),$P$11:$P39,0)),"")</f>
        <v/>
      </c>
      <c r="R15" s="1" t="str">
        <f>IFERROR(INDEX(#REF!,MATCH(ROW(#REF!),$P$11:$P39,0)),"")</f>
        <v/>
      </c>
      <c r="S15" s="1" t="str">
        <f>IFERROR(INDEX(#REF!,MATCH(ROW(#REF!),$P$11:$P39,0)),"")</f>
        <v/>
      </c>
    </row>
    <row r="16" spans="2:19" ht="26.25" thickBot="1" x14ac:dyDescent="0.25">
      <c r="B16" s="18" t="s">
        <v>250</v>
      </c>
      <c r="C16" s="304"/>
      <c r="D16" s="360"/>
      <c r="E16" s="361"/>
      <c r="F16" s="390"/>
      <c r="G16" s="426"/>
      <c r="H16" s="15" t="s">
        <v>31</v>
      </c>
      <c r="I16" s="39">
        <f>I15*12</f>
        <v>12000</v>
      </c>
      <c r="J16" s="42">
        <f>G15*I16</f>
        <v>38041.919999999998</v>
      </c>
      <c r="K16" s="1" t="s">
        <v>213</v>
      </c>
      <c r="P16" s="9" t="str">
        <f>IF(A16&lt;&gt;"",MAX($P$2:P15)+1,"")</f>
        <v/>
      </c>
      <c r="Q16" s="1" t="str">
        <f>IFERROR(INDEX($A$11:$A$35,MATCH(ROW(A12),$P$11:$P40,0)),"")</f>
        <v/>
      </c>
      <c r="R16" s="1" t="str">
        <f>IFERROR(INDEX(#REF!,MATCH(ROW(#REF!),$P$11:$P40,0)),"")</f>
        <v/>
      </c>
      <c r="S16" s="1" t="str">
        <f>IFERROR(INDEX(#REF!,MATCH(ROW(#REF!),$P$11:$P40,0)),"")</f>
        <v/>
      </c>
    </row>
    <row r="17" spans="2:19" ht="18.75" customHeight="1" x14ac:dyDescent="0.2">
      <c r="B17" s="14" t="s">
        <v>251</v>
      </c>
      <c r="C17" s="328" t="s">
        <v>331</v>
      </c>
      <c r="D17" s="359" t="s">
        <v>77</v>
      </c>
      <c r="E17" s="371">
        <v>3</v>
      </c>
      <c r="F17" s="389">
        <v>2.08</v>
      </c>
      <c r="G17" s="425">
        <f t="shared" ref="G17" si="3">F17*$M$3*$N$4</f>
        <v>2.6166400000000003</v>
      </c>
      <c r="H17" s="22" t="s">
        <v>30</v>
      </c>
      <c r="I17" s="43">
        <v>1000</v>
      </c>
      <c r="J17" s="40">
        <f>G17*I17</f>
        <v>2616.6400000000003</v>
      </c>
      <c r="P17" s="9" t="str">
        <f>IF(A17&lt;&gt;"",MAX($P$2:P16)+1,"")</f>
        <v/>
      </c>
      <c r="Q17" s="1" t="str">
        <f>IFERROR(INDEX($A$11:$A$35,MATCH(ROW(A13),$P$11:$P41,0)),"")</f>
        <v/>
      </c>
      <c r="R17" s="1" t="str">
        <f>IFERROR(INDEX(#REF!,MATCH(ROW(#REF!),$P$11:$P41,0)),"")</f>
        <v/>
      </c>
      <c r="S17" s="1" t="str">
        <f>IFERROR(INDEX(#REF!,MATCH(ROW(#REF!),$P$11:$P41,0)),"")</f>
        <v/>
      </c>
    </row>
    <row r="18" spans="2:19" ht="26.25" thickBot="1" x14ac:dyDescent="0.25">
      <c r="B18" s="18" t="s">
        <v>252</v>
      </c>
      <c r="C18" s="304"/>
      <c r="D18" s="360"/>
      <c r="E18" s="361"/>
      <c r="F18" s="390"/>
      <c r="G18" s="426"/>
      <c r="H18" s="15" t="s">
        <v>31</v>
      </c>
      <c r="I18" s="39">
        <f>I17*12</f>
        <v>12000</v>
      </c>
      <c r="J18" s="42">
        <f>G17*I18</f>
        <v>31399.680000000004</v>
      </c>
      <c r="K18" s="1" t="s">
        <v>213</v>
      </c>
      <c r="P18" s="9" t="str">
        <f>IF(A18&lt;&gt;"",MAX($P$2:P17)+1,"")</f>
        <v/>
      </c>
      <c r="Q18" s="1" t="str">
        <f>IFERROR(INDEX($A$11:$A$35,MATCH(ROW(A14),$P$11:$P42,0)),"")</f>
        <v/>
      </c>
      <c r="R18" s="1" t="str">
        <f>IFERROR(INDEX(#REF!,MATCH(ROW(#REF!),$P$11:$P42,0)),"")</f>
        <v/>
      </c>
      <c r="S18" s="1" t="str">
        <f>IFERROR(INDEX(#REF!,MATCH(ROW(#REF!),$P$11:$P42,0)),"")</f>
        <v/>
      </c>
    </row>
    <row r="19" spans="2:19" ht="18.75" customHeight="1" thickBot="1" x14ac:dyDescent="0.25">
      <c r="B19" s="300" t="s">
        <v>62</v>
      </c>
      <c r="C19" s="301"/>
      <c r="D19" s="301"/>
      <c r="E19" s="301"/>
      <c r="F19" s="301"/>
      <c r="G19" s="301"/>
      <c r="H19" s="301"/>
      <c r="I19" s="301"/>
      <c r="J19" s="379"/>
      <c r="P19" s="9" t="str">
        <f>IF(A19&lt;&gt;"",MAX($P$2:P16)+1,"")</f>
        <v/>
      </c>
      <c r="Q19" s="1" t="str">
        <f>IFERROR(INDEX($A$11:$A$35,MATCH(ROW(A13),$P$11:$P41,0)),"")</f>
        <v/>
      </c>
      <c r="R19" s="1" t="str">
        <f>IFERROR(INDEX(#REF!,MATCH(ROW(#REF!),$P$11:$P41,0)),"")</f>
        <v/>
      </c>
      <c r="S19" s="1" t="str">
        <f>IFERROR(INDEX(#REF!,MATCH(ROW(#REF!),$P$11:$P41,0)),"")</f>
        <v/>
      </c>
    </row>
    <row r="20" spans="2:19" ht="18.75" customHeight="1" x14ac:dyDescent="0.2">
      <c r="B20" s="14" t="s">
        <v>258</v>
      </c>
      <c r="C20" s="328" t="s">
        <v>331</v>
      </c>
      <c r="D20" s="359" t="s">
        <v>77</v>
      </c>
      <c r="E20" s="371">
        <v>3</v>
      </c>
      <c r="F20" s="389">
        <v>2.76</v>
      </c>
      <c r="G20" s="425">
        <f t="shared" ref="G20:G24" si="4">F20*$M$3*$N$4</f>
        <v>3.4720799999999996</v>
      </c>
      <c r="H20" s="15" t="s">
        <v>30</v>
      </c>
      <c r="I20" s="39">
        <v>1000</v>
      </c>
      <c r="J20" s="40">
        <f>G20*I20</f>
        <v>3472.0799999999995</v>
      </c>
      <c r="P20" s="9" t="str">
        <f>IF(A20&lt;&gt;"",MAX($P$2:P19)+1,"")</f>
        <v/>
      </c>
      <c r="Q20" s="1" t="str">
        <f>IFERROR(INDEX($A$11:$A$35,MATCH(ROW(A14),$P$11:$P42,0)),"")</f>
        <v/>
      </c>
      <c r="R20" s="1" t="str">
        <f>IFERROR(INDEX(#REF!,MATCH(ROW(#REF!),$P$11:$P42,0)),"")</f>
        <v/>
      </c>
      <c r="S20" s="1" t="str">
        <f>IFERROR(INDEX(#REF!,MATCH(ROW(#REF!),$P$11:$P42,0)),"")</f>
        <v/>
      </c>
    </row>
    <row r="21" spans="2:19" ht="39" thickBot="1" x14ac:dyDescent="0.25">
      <c r="B21" s="18" t="s">
        <v>259</v>
      </c>
      <c r="C21" s="304"/>
      <c r="D21" s="360"/>
      <c r="E21" s="361"/>
      <c r="F21" s="390"/>
      <c r="G21" s="426"/>
      <c r="H21" s="19" t="s">
        <v>31</v>
      </c>
      <c r="I21" s="41">
        <f>I20*12</f>
        <v>12000</v>
      </c>
      <c r="J21" s="42">
        <f>G20*I21</f>
        <v>41664.959999999992</v>
      </c>
      <c r="K21" s="1" t="s">
        <v>213</v>
      </c>
      <c r="P21" s="9" t="str">
        <f>IF(A21&lt;&gt;"",MAX($P$2:P20)+1,"")</f>
        <v/>
      </c>
      <c r="Q21" s="1" t="str">
        <f>IFERROR(INDEX($A$11:$A$35,MATCH(ROW(A15),$P$11:$P43,0)),"")</f>
        <v/>
      </c>
      <c r="R21" s="1" t="str">
        <f>IFERROR(INDEX(#REF!,MATCH(ROW(#REF!),$P$11:$P43,0)),"")</f>
        <v/>
      </c>
      <c r="S21" s="1" t="str">
        <f>IFERROR(INDEX(#REF!,MATCH(ROW(#REF!),$P$11:$P43,0)),"")</f>
        <v/>
      </c>
    </row>
    <row r="22" spans="2:19" ht="18.75" customHeight="1" x14ac:dyDescent="0.2">
      <c r="B22" s="14" t="s">
        <v>254</v>
      </c>
      <c r="C22" s="328" t="s">
        <v>331</v>
      </c>
      <c r="D22" s="359" t="s">
        <v>77</v>
      </c>
      <c r="E22" s="371">
        <v>3</v>
      </c>
      <c r="F22" s="389">
        <v>2.42</v>
      </c>
      <c r="G22" s="425">
        <f t="shared" si="4"/>
        <v>3.0443599999999997</v>
      </c>
      <c r="H22" s="22" t="s">
        <v>30</v>
      </c>
      <c r="I22" s="43">
        <v>2000</v>
      </c>
      <c r="J22" s="40">
        <f>G22*I22</f>
        <v>6088.7199999999993</v>
      </c>
      <c r="P22" s="9" t="str">
        <f>IF(A22&lt;&gt;"",MAX($P$2:P21)+1,"")</f>
        <v/>
      </c>
      <c r="Q22" s="1" t="str">
        <f>IFERROR(INDEX($A$11:$A$35,MATCH(ROW(A16),$P$11:$P44,0)),"")</f>
        <v/>
      </c>
      <c r="R22" s="1" t="str">
        <f>IFERROR(INDEX(#REF!,MATCH(ROW(#REF!),$P$11:$P44,0)),"")</f>
        <v/>
      </c>
      <c r="S22" s="1" t="str">
        <f>IFERROR(INDEX(#REF!,MATCH(ROW(#REF!),$P$11:$P44,0)),"")</f>
        <v/>
      </c>
    </row>
    <row r="23" spans="2:19" ht="39" thickBot="1" x14ac:dyDescent="0.25">
      <c r="B23" s="18" t="s">
        <v>255</v>
      </c>
      <c r="C23" s="304"/>
      <c r="D23" s="360"/>
      <c r="E23" s="361"/>
      <c r="F23" s="390"/>
      <c r="G23" s="426"/>
      <c r="H23" s="19" t="s">
        <v>31</v>
      </c>
      <c r="I23" s="41">
        <f>I22*12</f>
        <v>24000</v>
      </c>
      <c r="J23" s="42">
        <f>G22*I23</f>
        <v>73064.639999999999</v>
      </c>
      <c r="K23" s="1" t="s">
        <v>213</v>
      </c>
      <c r="P23" s="9" t="str">
        <f>IF(A23&lt;&gt;"",MAX($P$2:P22)+1,"")</f>
        <v/>
      </c>
      <c r="Q23" s="1" t="str">
        <f>IFERROR(INDEX($A$11:$A$35,MATCH(ROW(A19),$P$11:$P45,0)),"")</f>
        <v/>
      </c>
      <c r="R23" s="1" t="str">
        <f>IFERROR(INDEX(#REF!,MATCH(ROW(#REF!),$P$11:$P45,0)),"")</f>
        <v/>
      </c>
      <c r="S23" s="1" t="str">
        <f>IFERROR(INDEX(#REF!,MATCH(ROW(#REF!),$P$11:$P45,0)),"")</f>
        <v/>
      </c>
    </row>
    <row r="24" spans="2:19" ht="18.75" customHeight="1" x14ac:dyDescent="0.2">
      <c r="B24" s="14" t="s">
        <v>256</v>
      </c>
      <c r="C24" s="328" t="s">
        <v>331</v>
      </c>
      <c r="D24" s="359" t="s">
        <v>77</v>
      </c>
      <c r="E24" s="371">
        <v>3</v>
      </c>
      <c r="F24" s="389">
        <v>2.04</v>
      </c>
      <c r="G24" s="425">
        <f t="shared" si="4"/>
        <v>2.5663200000000002</v>
      </c>
      <c r="H24" s="22" t="s">
        <v>30</v>
      </c>
      <c r="I24" s="43">
        <v>1000</v>
      </c>
      <c r="J24" s="40">
        <f>G24*I24</f>
        <v>2566.3200000000002</v>
      </c>
      <c r="P24" s="9" t="str">
        <f>IF(A24&lt;&gt;"",MAX($P$2:P23)+1,"")</f>
        <v/>
      </c>
      <c r="Q24" s="1" t="str">
        <f>IFERROR(INDEX($A$11:$A$35,MATCH(ROW(A20),$P$11:$P46,0)),"")</f>
        <v/>
      </c>
      <c r="R24" s="1" t="str">
        <f>IFERROR(INDEX(#REF!,MATCH(ROW(#REF!),$P$11:$P46,0)),"")</f>
        <v/>
      </c>
      <c r="S24" s="1" t="str">
        <f>IFERROR(INDEX(#REF!,MATCH(ROW(#REF!),$P$11:$P46,0)),"")</f>
        <v/>
      </c>
    </row>
    <row r="25" spans="2:19" ht="39" thickBot="1" x14ac:dyDescent="0.25">
      <c r="B25" s="18" t="s">
        <v>257</v>
      </c>
      <c r="C25" s="304"/>
      <c r="D25" s="360"/>
      <c r="E25" s="361"/>
      <c r="F25" s="390"/>
      <c r="G25" s="426"/>
      <c r="H25" s="15" t="s">
        <v>31</v>
      </c>
      <c r="I25" s="39">
        <f>I24*12</f>
        <v>12000</v>
      </c>
      <c r="J25" s="42">
        <f>G24*I25</f>
        <v>30795.84</v>
      </c>
      <c r="K25" s="1" t="s">
        <v>213</v>
      </c>
      <c r="P25" s="9" t="str">
        <f>IF(A25&lt;&gt;"",MAX($P$2:P24)+1,"")</f>
        <v/>
      </c>
      <c r="Q25" s="1" t="str">
        <f>IFERROR(INDEX($A$11:$A$35,MATCH(ROW(A21),$P$11:$P47,0)),"")</f>
        <v/>
      </c>
      <c r="R25" s="1" t="str">
        <f>IFERROR(INDEX(#REF!,MATCH(ROW(#REF!),$P$11:$P47,0)),"")</f>
        <v/>
      </c>
      <c r="S25" s="1" t="str">
        <f>IFERROR(INDEX(#REF!,MATCH(ROW(#REF!),$P$11:$P47,0)),"")</f>
        <v/>
      </c>
    </row>
    <row r="26" spans="2:19" ht="18.75" customHeight="1" thickBot="1" x14ac:dyDescent="0.25">
      <c r="B26" s="300" t="s">
        <v>63</v>
      </c>
      <c r="C26" s="301"/>
      <c r="D26" s="301"/>
      <c r="E26" s="301"/>
      <c r="F26" s="301"/>
      <c r="G26" s="301"/>
      <c r="H26" s="301"/>
      <c r="I26" s="301"/>
      <c r="J26" s="379"/>
      <c r="P26" s="9" t="str">
        <f>IF(A26&lt;&gt;"",MAX($P$2:P25)+1,"")</f>
        <v/>
      </c>
      <c r="Q26" s="1" t="str">
        <f>IFERROR(INDEX($A$11:$A$35,MATCH(ROW(A22),$P$11:$P48,0)),"")</f>
        <v/>
      </c>
      <c r="R26" s="1" t="str">
        <f>IFERROR(INDEX(#REF!,MATCH(ROW(#REF!),$P$11:$P48,0)),"")</f>
        <v/>
      </c>
      <c r="S26" s="1" t="str">
        <f>IFERROR(INDEX(#REF!,MATCH(ROW(#REF!),$P$11:$P48,0)),"")</f>
        <v/>
      </c>
    </row>
    <row r="27" spans="2:19" ht="18.75" customHeight="1" x14ac:dyDescent="0.2">
      <c r="B27" s="14" t="s">
        <v>260</v>
      </c>
      <c r="C27" s="328" t="s">
        <v>331</v>
      </c>
      <c r="D27" s="359" t="s">
        <v>77</v>
      </c>
      <c r="E27" s="371">
        <v>3</v>
      </c>
      <c r="F27" s="389">
        <v>4.12</v>
      </c>
      <c r="G27" s="425">
        <f t="shared" ref="G27:G31" si="5">F27*$M$3*$N$4</f>
        <v>5.1829600000000005</v>
      </c>
      <c r="H27" s="15" t="s">
        <v>30</v>
      </c>
      <c r="I27" s="39">
        <v>1000</v>
      </c>
      <c r="J27" s="40">
        <f>G27*I27</f>
        <v>5182.96</v>
      </c>
      <c r="P27" s="9" t="str">
        <f>IF(A27&lt;&gt;"",MAX($P$2:P26)+1,"")</f>
        <v/>
      </c>
      <c r="Q27" s="1" t="str">
        <f>IFERROR(INDEX($A$11:$A$35,MATCH(ROW(A23),$P$11:$P49,0)),"")</f>
        <v/>
      </c>
      <c r="R27" s="1" t="str">
        <f>IFERROR(INDEX(#REF!,MATCH(ROW(#REF!),$P$11:$P49,0)),"")</f>
        <v/>
      </c>
    </row>
    <row r="28" spans="2:19" ht="39" thickBot="1" x14ac:dyDescent="0.25">
      <c r="B28" s="18" t="s">
        <v>261</v>
      </c>
      <c r="C28" s="304"/>
      <c r="D28" s="360"/>
      <c r="E28" s="361"/>
      <c r="F28" s="390"/>
      <c r="G28" s="426"/>
      <c r="H28" s="19" t="s">
        <v>31</v>
      </c>
      <c r="I28" s="41">
        <f>I27*12</f>
        <v>12000</v>
      </c>
      <c r="J28" s="42">
        <f>G27*I28</f>
        <v>62195.520000000004</v>
      </c>
      <c r="K28" s="1" t="s">
        <v>213</v>
      </c>
      <c r="P28" s="9" t="str">
        <f>IF(A28&lt;&gt;"",MAX($P$2:P27)+1,"")</f>
        <v/>
      </c>
      <c r="Q28" s="1" t="str">
        <f>IFERROR(INDEX($A$11:$A$35,MATCH(ROW(A24),$P$11:$P50,0)),"")</f>
        <v/>
      </c>
      <c r="R28" s="1" t="str">
        <f>IFERROR(INDEX(#REF!,MATCH(ROW(#REF!),$P$11:$P50,0)),"")</f>
        <v/>
      </c>
    </row>
    <row r="29" spans="2:19" ht="18.75" customHeight="1" x14ac:dyDescent="0.2">
      <c r="B29" s="14" t="s">
        <v>262</v>
      </c>
      <c r="C29" s="328" t="s">
        <v>331</v>
      </c>
      <c r="D29" s="359" t="s">
        <v>77</v>
      </c>
      <c r="E29" s="371">
        <v>3</v>
      </c>
      <c r="F29" s="389">
        <v>3.59</v>
      </c>
      <c r="G29" s="425">
        <f t="shared" si="5"/>
        <v>4.5162199999999997</v>
      </c>
      <c r="H29" s="22" t="s">
        <v>30</v>
      </c>
      <c r="I29" s="43">
        <v>1000</v>
      </c>
      <c r="J29" s="40">
        <f>G29*I29</f>
        <v>4516.2199999999993</v>
      </c>
      <c r="P29" s="9" t="str">
        <f>IF(A29&lt;&gt;"",MAX($P$2:P28)+1,"")</f>
        <v/>
      </c>
      <c r="Q29" s="1" t="str">
        <f>IFERROR(INDEX($A$11:$A$35,MATCH(ROW(A25),$P$11:$P51,0)),"")</f>
        <v/>
      </c>
      <c r="R29" s="1" t="str">
        <f>IFERROR(INDEX(#REF!,MATCH(ROW(#REF!),$P$11:$P51,0)),"")</f>
        <v/>
      </c>
    </row>
    <row r="30" spans="2:19" ht="39" thickBot="1" x14ac:dyDescent="0.25">
      <c r="B30" s="18" t="s">
        <v>263</v>
      </c>
      <c r="C30" s="304"/>
      <c r="D30" s="360"/>
      <c r="E30" s="361"/>
      <c r="F30" s="390"/>
      <c r="G30" s="426"/>
      <c r="H30" s="19" t="s">
        <v>31</v>
      </c>
      <c r="I30" s="41">
        <f>I29*12</f>
        <v>12000</v>
      </c>
      <c r="J30" s="42">
        <f>G29*I30</f>
        <v>54194.64</v>
      </c>
      <c r="K30" s="1" t="s">
        <v>213</v>
      </c>
      <c r="P30" s="9" t="str">
        <f>IF(A30&lt;&gt;"",MAX($P$2:P29)+1,"")</f>
        <v/>
      </c>
      <c r="Q30" s="1" t="str">
        <f>IFERROR(INDEX($A$11:$A$35,MATCH(ROW(A26),$P$11:$P52,0)),"")</f>
        <v/>
      </c>
      <c r="R30" s="1" t="str">
        <f>IFERROR(INDEX(#REF!,MATCH(ROW(#REF!),$P$11:$P52,0)),"")</f>
        <v/>
      </c>
    </row>
    <row r="31" spans="2:19" ht="18.75" customHeight="1" x14ac:dyDescent="0.2">
      <c r="B31" s="14" t="s">
        <v>264</v>
      </c>
      <c r="C31" s="328" t="s">
        <v>331</v>
      </c>
      <c r="D31" s="359" t="s">
        <v>77</v>
      </c>
      <c r="E31" s="371">
        <v>3</v>
      </c>
      <c r="F31" s="389">
        <v>3.1</v>
      </c>
      <c r="G31" s="425">
        <f t="shared" si="5"/>
        <v>3.8997999999999999</v>
      </c>
      <c r="H31" s="22" t="s">
        <v>30</v>
      </c>
      <c r="I31" s="43">
        <v>1000</v>
      </c>
      <c r="J31" s="40">
        <f>G31*I31</f>
        <v>3899.7999999999997</v>
      </c>
      <c r="P31" s="9" t="str">
        <f>IF(A31&lt;&gt;"",MAX($P$2:P30)+1,"")</f>
        <v/>
      </c>
      <c r="Q31" s="1" t="str">
        <f>IFERROR(INDEX($A$11:$A$35,MATCH(ROW(A27),$P$11:$P53,0)),"")</f>
        <v/>
      </c>
      <c r="R31" s="1" t="str">
        <f>IFERROR(INDEX(#REF!,MATCH(ROW(#REF!),$P$11:$P53,0)),"")</f>
        <v/>
      </c>
    </row>
    <row r="32" spans="2:19" ht="39" thickBot="1" x14ac:dyDescent="0.25">
      <c r="B32" s="18" t="s">
        <v>265</v>
      </c>
      <c r="C32" s="304"/>
      <c r="D32" s="360"/>
      <c r="E32" s="361"/>
      <c r="F32" s="390"/>
      <c r="G32" s="426"/>
      <c r="H32" s="15" t="s">
        <v>31</v>
      </c>
      <c r="I32" s="39">
        <f>I31*12</f>
        <v>12000</v>
      </c>
      <c r="J32" s="42">
        <f>G31*I32</f>
        <v>46797.599999999999</v>
      </c>
      <c r="K32" s="1" t="s">
        <v>213</v>
      </c>
      <c r="P32" s="9" t="str">
        <f>IF(A32&lt;&gt;"",MAX($P$2:P31)+1,"")</f>
        <v/>
      </c>
      <c r="Q32" s="1" t="str">
        <f>IFERROR(INDEX($A$11:$A$35,MATCH(ROW(A28),$P$11:$P54,0)),"")</f>
        <v/>
      </c>
      <c r="R32" s="1" t="str">
        <f>IFERROR(INDEX(#REF!,MATCH(ROW(#REF!),$P$11:$P54,0)),"")</f>
        <v/>
      </c>
    </row>
    <row r="33" spans="2:18" ht="18.75" customHeight="1" thickBot="1" x14ac:dyDescent="0.25">
      <c r="B33" s="300" t="s">
        <v>64</v>
      </c>
      <c r="C33" s="301"/>
      <c r="D33" s="301"/>
      <c r="E33" s="301"/>
      <c r="F33" s="301"/>
      <c r="G33" s="301"/>
      <c r="H33" s="301"/>
      <c r="I33" s="301"/>
      <c r="J33" s="379"/>
      <c r="P33" s="9" t="str">
        <f>IF(A33&lt;&gt;"",MAX($P$2:P32)+1,"")</f>
        <v/>
      </c>
      <c r="Q33" s="1" t="str">
        <f>IFERROR(INDEX($A$11:$A$35,MATCH(ROW(A29),$P$11:$P55,0)),"")</f>
        <v/>
      </c>
      <c r="R33" s="1" t="str">
        <f>IFERROR(INDEX(#REF!,MATCH(ROW(#REF!),$P$11:$P55,0)),"")</f>
        <v/>
      </c>
    </row>
    <row r="34" spans="2:18" ht="18.75" customHeight="1" x14ac:dyDescent="0.2">
      <c r="B34" s="27" t="s">
        <v>253</v>
      </c>
      <c r="C34" s="201" t="s">
        <v>331</v>
      </c>
      <c r="D34" s="410" t="s">
        <v>77</v>
      </c>
      <c r="E34" s="371">
        <v>3</v>
      </c>
      <c r="F34" s="389">
        <v>0.09</v>
      </c>
      <c r="G34" s="425">
        <f t="shared" ref="G34" si="6">F34*$M$3*$N$4</f>
        <v>0.11322</v>
      </c>
      <c r="H34" s="15" t="s">
        <v>30</v>
      </c>
      <c r="I34" s="39">
        <v>20000</v>
      </c>
      <c r="J34" s="40">
        <f>G34*I34</f>
        <v>2264.4</v>
      </c>
      <c r="P34" s="9" t="str">
        <f>IF(A34&lt;&gt;"",MAX($P$2:P33)+1,"")</f>
        <v/>
      </c>
      <c r="Q34" s="1" t="str">
        <f>IFERROR(INDEX($A$11:$A$35,MATCH(ROW(A30),$P$11:$P56,0)),"")</f>
        <v/>
      </c>
      <c r="R34" s="1" t="str">
        <f>IFERROR(INDEX(#REF!,MATCH(ROW(#REF!),$P$11:$P56,0)),"")</f>
        <v/>
      </c>
    </row>
    <row r="35" spans="2:18" ht="26.25" thickBot="1" x14ac:dyDescent="0.25">
      <c r="B35" s="28" t="s">
        <v>78</v>
      </c>
      <c r="C35" s="203"/>
      <c r="D35" s="266"/>
      <c r="E35" s="361"/>
      <c r="F35" s="390"/>
      <c r="G35" s="426"/>
      <c r="H35" s="19" t="s">
        <v>31</v>
      </c>
      <c r="I35" s="41">
        <f>I34*12</f>
        <v>240000</v>
      </c>
      <c r="J35" s="42">
        <f>G34*I35</f>
        <v>27172.799999999999</v>
      </c>
      <c r="K35" s="1" t="s">
        <v>213</v>
      </c>
      <c r="P35" s="9" t="str">
        <f>IF(A35&lt;&gt;"",MAX($P$2:P34)+1,"")</f>
        <v/>
      </c>
      <c r="R35" s="1" t="str">
        <f>IFERROR(INDEX(#REF!,MATCH(ROW(#REF!),$P$11:$P57,0)),"")</f>
        <v/>
      </c>
    </row>
    <row r="36" spans="2:18" ht="24" customHeight="1" thickBot="1" x14ac:dyDescent="0.25">
      <c r="C36" s="44"/>
      <c r="D36" s="44"/>
      <c r="E36" s="345" t="s">
        <v>11</v>
      </c>
      <c r="F36" s="346"/>
      <c r="G36" s="347"/>
      <c r="H36" s="348">
        <f>SUMIF(K6:K35,"S",J6:J35)</f>
        <v>645504.35615999997</v>
      </c>
      <c r="I36" s="349"/>
      <c r="J36" s="350"/>
    </row>
    <row r="37" spans="2:18" ht="33.75" customHeight="1" x14ac:dyDescent="0.2">
      <c r="C37" s="45"/>
      <c r="D37" s="44"/>
      <c r="E37" s="46"/>
      <c r="F37" s="47"/>
      <c r="G37" s="47"/>
      <c r="H37" s="44"/>
      <c r="I37" s="48"/>
      <c r="J37" s="49"/>
    </row>
    <row r="38" spans="2:18" ht="14.25" x14ac:dyDescent="0.2">
      <c r="B38" s="236" t="s">
        <v>368</v>
      </c>
      <c r="C38" s="236"/>
      <c r="D38" s="236"/>
      <c r="E38" s="236"/>
      <c r="F38" s="236"/>
      <c r="G38" s="236"/>
      <c r="H38" s="236"/>
      <c r="I38" s="236"/>
      <c r="J38" s="236"/>
    </row>
    <row r="39" spans="2:18" ht="14.25" x14ac:dyDescent="0.2">
      <c r="B39" s="223" t="s">
        <v>12</v>
      </c>
      <c r="C39" s="223"/>
      <c r="D39" s="223"/>
      <c r="E39" s="223"/>
      <c r="F39" s="223"/>
      <c r="G39" s="223"/>
      <c r="H39" s="223"/>
      <c r="I39" s="223"/>
      <c r="J39" s="223"/>
    </row>
  </sheetData>
  <mergeCells count="83">
    <mergeCell ref="B33:J33"/>
    <mergeCell ref="F29:F30"/>
    <mergeCell ref="C29:C30"/>
    <mergeCell ref="D29:D30"/>
    <mergeCell ref="E29:E30"/>
    <mergeCell ref="G29:G30"/>
    <mergeCell ref="C31:C32"/>
    <mergeCell ref="D31:D32"/>
    <mergeCell ref="F31:F32"/>
    <mergeCell ref="G31:G32"/>
    <mergeCell ref="E31:E32"/>
    <mergeCell ref="B38:J38"/>
    <mergeCell ref="B39:J39"/>
    <mergeCell ref="F34:F35"/>
    <mergeCell ref="C34:C35"/>
    <mergeCell ref="D34:D35"/>
    <mergeCell ref="E34:E35"/>
    <mergeCell ref="G34:G35"/>
    <mergeCell ref="E36:G36"/>
    <mergeCell ref="H36:J36"/>
    <mergeCell ref="C8:C9"/>
    <mergeCell ref="D8:D9"/>
    <mergeCell ref="E8:E9"/>
    <mergeCell ref="F8:F9"/>
    <mergeCell ref="G8:G9"/>
    <mergeCell ref="B5:J5"/>
    <mergeCell ref="C6:C7"/>
    <mergeCell ref="D6:D7"/>
    <mergeCell ref="E6:E7"/>
    <mergeCell ref="F6:F7"/>
    <mergeCell ref="G6:G7"/>
    <mergeCell ref="B26:J26"/>
    <mergeCell ref="F27:F28"/>
    <mergeCell ref="C27:C28"/>
    <mergeCell ref="D27:D28"/>
    <mergeCell ref="E27:E28"/>
    <mergeCell ref="G27:G28"/>
    <mergeCell ref="G24:G25"/>
    <mergeCell ref="F22:F23"/>
    <mergeCell ref="C22:C23"/>
    <mergeCell ref="D22:D23"/>
    <mergeCell ref="E22:E23"/>
    <mergeCell ref="G22:G23"/>
    <mergeCell ref="F24:F25"/>
    <mergeCell ref="C24:C25"/>
    <mergeCell ref="D24:D25"/>
    <mergeCell ref="E24:E25"/>
    <mergeCell ref="C17:C18"/>
    <mergeCell ref="D17:D18"/>
    <mergeCell ref="E17:E18"/>
    <mergeCell ref="F17:F18"/>
    <mergeCell ref="G17:G18"/>
    <mergeCell ref="G15:G16"/>
    <mergeCell ref="F13:F14"/>
    <mergeCell ref="C13:C14"/>
    <mergeCell ref="D13:D14"/>
    <mergeCell ref="E13:E14"/>
    <mergeCell ref="G13:G14"/>
    <mergeCell ref="F15:F16"/>
    <mergeCell ref="C15:C16"/>
    <mergeCell ref="D15:D16"/>
    <mergeCell ref="E15:E16"/>
    <mergeCell ref="B19:J19"/>
    <mergeCell ref="F20:F21"/>
    <mergeCell ref="C20:C21"/>
    <mergeCell ref="D20:D21"/>
    <mergeCell ref="E20:E21"/>
    <mergeCell ref="G20:G21"/>
    <mergeCell ref="B2:J2"/>
    <mergeCell ref="B3:B4"/>
    <mergeCell ref="C3:C4"/>
    <mergeCell ref="D3:D4"/>
    <mergeCell ref="E3:E4"/>
    <mergeCell ref="F3:F4"/>
    <mergeCell ref="G3:G4"/>
    <mergeCell ref="H3:I4"/>
    <mergeCell ref="J3:J4"/>
    <mergeCell ref="B10:J10"/>
    <mergeCell ref="C11:C12"/>
    <mergeCell ref="F11:F12"/>
    <mergeCell ref="D11:D12"/>
    <mergeCell ref="E11:E12"/>
    <mergeCell ref="G11:G12"/>
  </mergeCells>
  <pageMargins left="0.511811024" right="0.511811024" top="0.78740157499999996" bottom="0.78740157499999996" header="0.31496062000000002" footer="0.31496062000000002"/>
  <pageSetup paperSize="9" scale="10" fitToHeight="0" orientation="portrait" horizontalDpi="300" verticalDpi="300" r:id="rId1"/>
  <ignoredErrors>
    <ignoredError sqref="G7:J7 G6:H6 G8:H8 G9:I9 J6 J8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T57"/>
  <sheetViews>
    <sheetView tabSelected="1" topLeftCell="A15" zoomScale="90" zoomScaleNormal="90" workbookViewId="0">
      <selection activeCell="L34" sqref="L34"/>
    </sheetView>
  </sheetViews>
  <sheetFormatPr defaultColWidth="9.140625" defaultRowHeight="15" x14ac:dyDescent="0.25"/>
  <cols>
    <col min="1" max="1" width="3.5703125" style="2" customWidth="1"/>
    <col min="2" max="2" width="44.5703125" style="2" customWidth="1"/>
    <col min="3" max="3" width="14.140625" style="2" customWidth="1"/>
    <col min="4" max="4" width="11.28515625" style="2" customWidth="1"/>
    <col min="5" max="5" width="10.42578125" style="3" customWidth="1"/>
    <col min="6" max="6" width="12.42578125" style="4" customWidth="1"/>
    <col min="7" max="7" width="14" style="4" customWidth="1"/>
    <col min="8" max="8" width="9.140625" style="5" customWidth="1"/>
    <col min="9" max="9" width="10.42578125" style="6" customWidth="1"/>
    <col min="10" max="10" width="23.5703125" style="7" customWidth="1"/>
    <col min="11" max="11" width="7.28515625" style="2" customWidth="1"/>
    <col min="12" max="12" width="15.5703125" style="2" bestFit="1" customWidth="1"/>
    <col min="13" max="15" width="9.140625" style="2"/>
    <col min="16" max="17" width="0" style="2" hidden="1" customWidth="1"/>
    <col min="18" max="18" width="14.7109375" style="2" hidden="1" customWidth="1"/>
    <col min="19" max="19" width="0" style="2" hidden="1" customWidth="1"/>
    <col min="20" max="20" width="14.7109375" style="2" hidden="1" customWidth="1"/>
    <col min="21" max="16384" width="9.140625" style="2"/>
  </cols>
  <sheetData>
    <row r="1" spans="2:19" ht="30" customHeight="1" thickBot="1" x14ac:dyDescent="0.25">
      <c r="L1" s="1"/>
    </row>
    <row r="2" spans="2:19" s="8" customFormat="1" ht="19.5" customHeight="1" thickBot="1" x14ac:dyDescent="0.25">
      <c r="B2" s="213" t="s">
        <v>370</v>
      </c>
      <c r="C2" s="214"/>
      <c r="D2" s="214"/>
      <c r="E2" s="214"/>
      <c r="F2" s="214"/>
      <c r="G2" s="214"/>
      <c r="H2" s="214"/>
      <c r="I2" s="214"/>
      <c r="J2" s="215"/>
      <c r="L2" s="1"/>
    </row>
    <row r="3" spans="2:19" s="9" customFormat="1" ht="18.75" customHeight="1" x14ac:dyDescent="0.2">
      <c r="B3" s="198" t="s">
        <v>327</v>
      </c>
      <c r="C3" s="320" t="s">
        <v>3</v>
      </c>
      <c r="D3" s="199" t="s">
        <v>29</v>
      </c>
      <c r="E3" s="320" t="s">
        <v>365</v>
      </c>
      <c r="F3" s="364" t="s">
        <v>357</v>
      </c>
      <c r="G3" s="364" t="s">
        <v>358</v>
      </c>
      <c r="H3" s="322" t="s">
        <v>371</v>
      </c>
      <c r="I3" s="323"/>
      <c r="J3" s="366" t="s">
        <v>367</v>
      </c>
      <c r="L3" s="1"/>
      <c r="M3" s="10">
        <v>1</v>
      </c>
      <c r="N3" s="11"/>
    </row>
    <row r="4" spans="2:19" s="9" customFormat="1" ht="18.75" customHeight="1" thickBot="1" x14ac:dyDescent="0.25">
      <c r="B4" s="216"/>
      <c r="C4" s="320"/>
      <c r="D4" s="199"/>
      <c r="E4" s="320"/>
      <c r="F4" s="365"/>
      <c r="G4" s="365"/>
      <c r="H4" s="322"/>
      <c r="I4" s="323"/>
      <c r="J4" s="365"/>
      <c r="L4" s="1"/>
      <c r="M4" s="12">
        <v>0.25800000000000001</v>
      </c>
      <c r="N4" s="13">
        <f>1+M4</f>
        <v>1.258</v>
      </c>
    </row>
    <row r="5" spans="2:19" ht="15.75" customHeight="1" thickBot="1" x14ac:dyDescent="0.25">
      <c r="B5" s="339" t="s">
        <v>66</v>
      </c>
      <c r="C5" s="341"/>
      <c r="D5" s="341"/>
      <c r="E5" s="341"/>
      <c r="F5" s="341"/>
      <c r="G5" s="341"/>
      <c r="H5" s="341"/>
      <c r="I5" s="341"/>
      <c r="J5" s="342"/>
      <c r="L5" s="1"/>
    </row>
    <row r="6" spans="2:19" ht="15.75" customHeight="1" thickBot="1" x14ac:dyDescent="0.25">
      <c r="B6" s="429" t="s">
        <v>67</v>
      </c>
      <c r="C6" s="430"/>
      <c r="D6" s="430"/>
      <c r="E6" s="430"/>
      <c r="F6" s="430"/>
      <c r="G6" s="430"/>
      <c r="H6" s="430"/>
      <c r="I6" s="430"/>
      <c r="J6" s="431"/>
      <c r="L6" s="1"/>
    </row>
    <row r="7" spans="2:19" ht="16.5" customHeight="1" x14ac:dyDescent="0.2">
      <c r="B7" s="14" t="s">
        <v>298</v>
      </c>
      <c r="C7" s="328" t="s">
        <v>331</v>
      </c>
      <c r="D7" s="359" t="s">
        <v>77</v>
      </c>
      <c r="E7" s="371">
        <v>3</v>
      </c>
      <c r="F7" s="389">
        <v>1.64</v>
      </c>
      <c r="G7" s="377">
        <f>F7*$M$3*$N$4</f>
        <v>2.0631200000000001</v>
      </c>
      <c r="H7" s="15" t="s">
        <v>30</v>
      </c>
      <c r="I7" s="16">
        <v>3000</v>
      </c>
      <c r="J7" s="17">
        <f>G7*I7</f>
        <v>6189.3600000000006</v>
      </c>
      <c r="L7" s="1"/>
      <c r="P7" s="9" t="str">
        <f>IF(A7&lt;&gt;"",MAX($P$1:P6)+1,"")</f>
        <v/>
      </c>
      <c r="Q7" s="1" t="str">
        <f>IFERROR(INDEX($A$7:$A$30,MATCH(ROW(A1),$P$7:$P30,0)),"")</f>
        <v/>
      </c>
      <c r="R7" s="1" t="str">
        <f>IFERROR(INDEX(#REF!,MATCH(ROW(#REF!),$P$7:$P30,0)),"")</f>
        <v/>
      </c>
      <c r="S7" s="1" t="str">
        <f>IFERROR(INDEX(#REF!,MATCH(ROW(#REF!),$P$7:$P30,0)),"")</f>
        <v/>
      </c>
    </row>
    <row r="8" spans="2:19" ht="51.75" thickBot="1" x14ac:dyDescent="0.25">
      <c r="B8" s="18" t="s">
        <v>299</v>
      </c>
      <c r="C8" s="304"/>
      <c r="D8" s="360"/>
      <c r="E8" s="361"/>
      <c r="F8" s="390"/>
      <c r="G8" s="352"/>
      <c r="H8" s="19" t="s">
        <v>31</v>
      </c>
      <c r="I8" s="20">
        <f>I7*12</f>
        <v>36000</v>
      </c>
      <c r="J8" s="21">
        <f>I8*G7</f>
        <v>74272.320000000007</v>
      </c>
      <c r="K8" s="2" t="s">
        <v>213</v>
      </c>
      <c r="L8" s="1"/>
      <c r="P8" s="9" t="str">
        <f>IF(A8&lt;&gt;"",MAX($P$1:P7)+1,"")</f>
        <v/>
      </c>
      <c r="Q8" s="1" t="str">
        <f>IFERROR(INDEX($A$7:$A$30,MATCH(ROW(A2),$P$7:$P31,0)),"")</f>
        <v/>
      </c>
      <c r="R8" s="1" t="str">
        <f>IFERROR(INDEX(#REF!,MATCH(ROW(#REF!),$P$7:$P31,0)),"")</f>
        <v/>
      </c>
      <c r="S8" s="1" t="str">
        <f>IFERROR(INDEX(#REF!,MATCH(ROW(#REF!),$P$7:$P31,0)),"")</f>
        <v/>
      </c>
    </row>
    <row r="9" spans="2:19" ht="16.5" customHeight="1" x14ac:dyDescent="0.2">
      <c r="B9" s="14" t="s">
        <v>300</v>
      </c>
      <c r="C9" s="328" t="s">
        <v>331</v>
      </c>
      <c r="D9" s="359" t="s">
        <v>77</v>
      </c>
      <c r="E9" s="371">
        <v>3</v>
      </c>
      <c r="F9" s="389">
        <v>1.44</v>
      </c>
      <c r="G9" s="377">
        <f t="shared" ref="G9" si="0">F9*$M$3*$N$4</f>
        <v>1.81152</v>
      </c>
      <c r="H9" s="22" t="s">
        <v>30</v>
      </c>
      <c r="I9" s="23">
        <v>2000</v>
      </c>
      <c r="J9" s="17">
        <f>G9*I9</f>
        <v>3623.04</v>
      </c>
      <c r="P9" s="9" t="str">
        <f>IF(A9&lt;&gt;"",MAX($P$1:P8)+1,"")</f>
        <v/>
      </c>
      <c r="Q9" s="1" t="str">
        <f>IFERROR(INDEX($A$7:$A$30,MATCH(ROW(A3),$P$7:$P32,0)),"")</f>
        <v/>
      </c>
      <c r="R9" s="1" t="str">
        <f>IFERROR(INDEX(#REF!,MATCH(ROW(#REF!),$P$7:$P32,0)),"")</f>
        <v/>
      </c>
      <c r="S9" s="1" t="str">
        <f>IFERROR(INDEX(#REF!,MATCH(ROW(#REF!),$P$7:$P32,0)),"")</f>
        <v/>
      </c>
    </row>
    <row r="10" spans="2:19" ht="51.75" thickBot="1" x14ac:dyDescent="0.25">
      <c r="B10" s="18" t="s">
        <v>301</v>
      </c>
      <c r="C10" s="304"/>
      <c r="D10" s="360"/>
      <c r="E10" s="361"/>
      <c r="F10" s="390"/>
      <c r="G10" s="352"/>
      <c r="H10" s="19" t="s">
        <v>31</v>
      </c>
      <c r="I10" s="20">
        <f>I9*12</f>
        <v>24000</v>
      </c>
      <c r="J10" s="21">
        <f>I10*G9</f>
        <v>43476.480000000003</v>
      </c>
      <c r="K10" s="2" t="s">
        <v>213</v>
      </c>
      <c r="P10" s="9" t="str">
        <f>IF(A10&lt;&gt;"",MAX($P$1:P9)+1,"")</f>
        <v/>
      </c>
      <c r="Q10" s="1" t="str">
        <f>IFERROR(INDEX($A$7:$A$30,MATCH(ROW(A4),$P$7:$P33,0)),"")</f>
        <v/>
      </c>
      <c r="R10" s="1" t="str">
        <f>IFERROR(INDEX(#REF!,MATCH(ROW(#REF!),$P$7:$P33,0)),"")</f>
        <v/>
      </c>
      <c r="S10" s="1" t="str">
        <f>IFERROR(INDEX(#REF!,MATCH(ROW(#REF!),$P$7:$P33,0)),"")</f>
        <v/>
      </c>
    </row>
    <row r="11" spans="2:19" ht="16.5" customHeight="1" x14ac:dyDescent="0.2">
      <c r="B11" s="14" t="s">
        <v>302</v>
      </c>
      <c r="C11" s="328" t="s">
        <v>331</v>
      </c>
      <c r="D11" s="359" t="s">
        <v>77</v>
      </c>
      <c r="E11" s="371">
        <v>3</v>
      </c>
      <c r="F11" s="389">
        <v>1.23</v>
      </c>
      <c r="G11" s="377">
        <f t="shared" ref="G11" si="1">F11*$M$3*$N$4</f>
        <v>1.5473399999999999</v>
      </c>
      <c r="H11" s="22" t="s">
        <v>30</v>
      </c>
      <c r="I11" s="23">
        <v>1000</v>
      </c>
      <c r="J11" s="17">
        <f>G11*I11</f>
        <v>1547.34</v>
      </c>
      <c r="P11" s="9" t="str">
        <f>IF(A11&lt;&gt;"",MAX($P$1:P10)+1,"")</f>
        <v/>
      </c>
      <c r="Q11" s="1" t="str">
        <f>IFERROR(INDEX($A$7:$A$30,MATCH(ROW(A5),$P$7:$P34,0)),"")</f>
        <v/>
      </c>
      <c r="R11" s="1" t="str">
        <f>IFERROR(INDEX(#REF!,MATCH(ROW(#REF!),$P$7:$P34,0)),"")</f>
        <v/>
      </c>
      <c r="S11" s="1" t="str">
        <f>IFERROR(INDEX(#REF!,MATCH(ROW(#REF!),$P$7:$P34,0)),"")</f>
        <v/>
      </c>
    </row>
    <row r="12" spans="2:19" ht="51.75" thickBot="1" x14ac:dyDescent="0.25">
      <c r="B12" s="18" t="s">
        <v>303</v>
      </c>
      <c r="C12" s="304"/>
      <c r="D12" s="360"/>
      <c r="E12" s="361"/>
      <c r="F12" s="390"/>
      <c r="G12" s="352"/>
      <c r="H12" s="19" t="s">
        <v>31</v>
      </c>
      <c r="I12" s="20">
        <f>I11*12</f>
        <v>12000</v>
      </c>
      <c r="J12" s="21">
        <f>I12*G11</f>
        <v>18568.079999999998</v>
      </c>
      <c r="K12" s="2" t="s">
        <v>213</v>
      </c>
      <c r="P12" s="9" t="str">
        <f>IF(A12&lt;&gt;"",MAX($P$1:P11)+1,"")</f>
        <v/>
      </c>
      <c r="Q12" s="1" t="str">
        <f>IFERROR(INDEX($A$7:$A$30,MATCH(ROW(A6),$P$7:$P35,0)),"")</f>
        <v/>
      </c>
      <c r="R12" s="1" t="str">
        <f>IFERROR(INDEX(#REF!,MATCH(ROW(#REF!),$P$7:$P35,0)),"")</f>
        <v/>
      </c>
      <c r="S12" s="1" t="str">
        <f>IFERROR(INDEX(#REF!,MATCH(ROW(#REF!),$P$7:$P35,0)),"")</f>
        <v/>
      </c>
    </row>
    <row r="13" spans="2:19" ht="16.5" customHeight="1" x14ac:dyDescent="0.2">
      <c r="B13" s="14" t="s">
        <v>304</v>
      </c>
      <c r="C13" s="328" t="s">
        <v>331</v>
      </c>
      <c r="D13" s="359" t="s">
        <v>77</v>
      </c>
      <c r="E13" s="371">
        <v>3</v>
      </c>
      <c r="F13" s="389">
        <v>1.02</v>
      </c>
      <c r="G13" s="377">
        <f t="shared" ref="G13" si="2">F13*$M$3*$N$4</f>
        <v>1.2831600000000001</v>
      </c>
      <c r="H13" s="22" t="s">
        <v>30</v>
      </c>
      <c r="I13" s="23">
        <v>1000</v>
      </c>
      <c r="J13" s="17">
        <f>G13*I13</f>
        <v>1283.1600000000001</v>
      </c>
      <c r="P13" s="9" t="str">
        <f>IF(A13&lt;&gt;"",MAX($P$1:P12)+1,"")</f>
        <v/>
      </c>
      <c r="Q13" s="1" t="str">
        <f>IFERROR(INDEX($A$7:$A$30,MATCH(ROW(A7),$P$7:$P36,0)),"")</f>
        <v/>
      </c>
      <c r="R13" s="1" t="str">
        <f>IFERROR(INDEX(#REF!,MATCH(ROW(#REF!),$P$7:$P36,0)),"")</f>
        <v/>
      </c>
      <c r="S13" s="1" t="str">
        <f>IFERROR(INDEX(#REF!,MATCH(ROW(#REF!),$P$7:$P36,0)),"")</f>
        <v/>
      </c>
    </row>
    <row r="14" spans="2:19" ht="51.75" thickBot="1" x14ac:dyDescent="0.25">
      <c r="B14" s="18" t="s">
        <v>305</v>
      </c>
      <c r="C14" s="304"/>
      <c r="D14" s="360"/>
      <c r="E14" s="361"/>
      <c r="F14" s="390"/>
      <c r="G14" s="352"/>
      <c r="H14" s="19" t="s">
        <v>31</v>
      </c>
      <c r="I14" s="20">
        <f>I13*12</f>
        <v>12000</v>
      </c>
      <c r="J14" s="21">
        <f>I14*G13</f>
        <v>15397.92</v>
      </c>
      <c r="K14" s="2" t="s">
        <v>213</v>
      </c>
      <c r="P14" s="9" t="str">
        <f>IF(A14&lt;&gt;"",MAX($P$1:P13)+1,"")</f>
        <v/>
      </c>
      <c r="Q14" s="1" t="str">
        <f>IFERROR(INDEX($A$7:$A$30,MATCH(ROW(A8),$P$7:$P37,0)),"")</f>
        <v/>
      </c>
      <c r="R14" s="1" t="str">
        <f>IFERROR(INDEX(#REF!,MATCH(ROW(#REF!),$P$7:$P37,0)),"")</f>
        <v/>
      </c>
      <c r="S14" s="1" t="str">
        <f>IFERROR(INDEX(#REF!,MATCH(ROW(#REF!),$P$7:$P37,0)),"")</f>
        <v/>
      </c>
    </row>
    <row r="15" spans="2:19" ht="16.5" customHeight="1" thickBot="1" x14ac:dyDescent="0.25">
      <c r="B15" s="429" t="s">
        <v>68</v>
      </c>
      <c r="C15" s="430"/>
      <c r="D15" s="430"/>
      <c r="E15" s="430"/>
      <c r="F15" s="430"/>
      <c r="G15" s="430"/>
      <c r="H15" s="430"/>
      <c r="I15" s="430"/>
      <c r="J15" s="431"/>
      <c r="P15" s="9" t="str">
        <f>IF(A15&lt;&gt;"",MAX($P$1:P12)+1,"")</f>
        <v/>
      </c>
      <c r="Q15" s="1" t="str">
        <f>IFERROR(INDEX($A$7:$A$30,MATCH(ROW(A7),$P$7:$P36,0)),"")</f>
        <v/>
      </c>
      <c r="R15" s="1" t="str">
        <f>IFERROR(INDEX(#REF!,MATCH(ROW(#REF!),$P$7:$P36,0)),"")</f>
        <v/>
      </c>
      <c r="S15" s="1" t="str">
        <f>IFERROR(INDEX(#REF!,MATCH(ROW(#REF!),$P$7:$P36,0)),"")</f>
        <v/>
      </c>
    </row>
    <row r="16" spans="2:19" ht="16.5" customHeight="1" x14ac:dyDescent="0.2">
      <c r="B16" s="14" t="s">
        <v>310</v>
      </c>
      <c r="C16" s="328" t="s">
        <v>331</v>
      </c>
      <c r="D16" s="359" t="s">
        <v>77</v>
      </c>
      <c r="E16" s="371">
        <v>3</v>
      </c>
      <c r="F16" s="389">
        <v>1.34</v>
      </c>
      <c r="G16" s="377">
        <f t="shared" ref="G16" si="3">F16*$M$3*$N$4</f>
        <v>1.6857200000000001</v>
      </c>
      <c r="H16" s="15" t="s">
        <v>30</v>
      </c>
      <c r="I16" s="16">
        <v>1000</v>
      </c>
      <c r="J16" s="17">
        <f>G16*I16</f>
        <v>1685.72</v>
      </c>
      <c r="P16" s="9" t="str">
        <f>IF(A16&lt;&gt;"",MAX($P$1:P15)+1,"")</f>
        <v/>
      </c>
      <c r="Q16" s="1" t="str">
        <f>IFERROR(INDEX($A$7:$A$30,MATCH(ROW(A8),$P$7:$P37,0)),"")</f>
        <v/>
      </c>
      <c r="R16" s="1" t="str">
        <f>IFERROR(INDEX(#REF!,MATCH(ROW(#REF!),$P$7:$P37,0)),"")</f>
        <v/>
      </c>
      <c r="S16" s="1" t="str">
        <f>IFERROR(INDEX(#REF!,MATCH(ROW(#REF!),$P$7:$P37,0)),"")</f>
        <v/>
      </c>
    </row>
    <row r="17" spans="2:19" ht="64.5" thickBot="1" x14ac:dyDescent="0.25">
      <c r="B17" s="18" t="s">
        <v>311</v>
      </c>
      <c r="C17" s="304"/>
      <c r="D17" s="360"/>
      <c r="E17" s="361"/>
      <c r="F17" s="390"/>
      <c r="G17" s="352"/>
      <c r="H17" s="19" t="s">
        <v>31</v>
      </c>
      <c r="I17" s="20">
        <f>I16*12</f>
        <v>12000</v>
      </c>
      <c r="J17" s="21">
        <f>I17*G16</f>
        <v>20228.640000000003</v>
      </c>
      <c r="K17" s="2" t="s">
        <v>213</v>
      </c>
      <c r="P17" s="9" t="str">
        <f>IF(A17&lt;&gt;"",MAX($P$1:P16)+1,"")</f>
        <v/>
      </c>
      <c r="Q17" s="1" t="str">
        <f>IFERROR(INDEX($A$7:$A$30,MATCH(ROW(A9),$P$7:$P38,0)),"")</f>
        <v/>
      </c>
      <c r="R17" s="1" t="str">
        <f>IFERROR(INDEX(#REF!,MATCH(ROW(#REF!),$P$7:$P38,0)),"")</f>
        <v/>
      </c>
      <c r="S17" s="1" t="str">
        <f>IFERROR(INDEX(#REF!,MATCH(ROW(#REF!),$P$7:$P38,0)),"")</f>
        <v/>
      </c>
    </row>
    <row r="18" spans="2:19" ht="16.5" customHeight="1" x14ac:dyDescent="0.2">
      <c r="B18" s="14" t="s">
        <v>306</v>
      </c>
      <c r="C18" s="328" t="s">
        <v>331</v>
      </c>
      <c r="D18" s="359" t="s">
        <v>77</v>
      </c>
      <c r="E18" s="371">
        <v>3</v>
      </c>
      <c r="F18" s="389">
        <v>1.19</v>
      </c>
      <c r="G18" s="377">
        <f t="shared" ref="G18" si="4">F18*$M$3*$N$4</f>
        <v>1.49702</v>
      </c>
      <c r="H18" s="22" t="s">
        <v>30</v>
      </c>
      <c r="I18" s="23">
        <v>1000</v>
      </c>
      <c r="J18" s="17">
        <f>G18*I18</f>
        <v>1497.02</v>
      </c>
      <c r="P18" s="9" t="str">
        <f>IF(A18&lt;&gt;"",MAX($P$1:P17)+1,"")</f>
        <v/>
      </c>
      <c r="Q18" s="1" t="str">
        <f>IFERROR(INDEX($A$7:$A$30,MATCH(ROW(A10),$P$7:$P39,0)),"")</f>
        <v/>
      </c>
      <c r="R18" s="1" t="str">
        <f>IFERROR(INDEX(#REF!,MATCH(ROW(#REF!),$P$7:$P39,0)),"")</f>
        <v/>
      </c>
      <c r="S18" s="1" t="str">
        <f>IFERROR(INDEX(#REF!,MATCH(ROW(#REF!),$P$7:$P39,0)),"")</f>
        <v/>
      </c>
    </row>
    <row r="19" spans="2:19" ht="64.5" thickBot="1" x14ac:dyDescent="0.25">
      <c r="B19" s="18" t="s">
        <v>307</v>
      </c>
      <c r="C19" s="304"/>
      <c r="D19" s="360"/>
      <c r="E19" s="361"/>
      <c r="F19" s="390"/>
      <c r="G19" s="352"/>
      <c r="H19" s="19" t="s">
        <v>31</v>
      </c>
      <c r="I19" s="20">
        <f>I18*12</f>
        <v>12000</v>
      </c>
      <c r="J19" s="21">
        <f>I19*G18</f>
        <v>17964.240000000002</v>
      </c>
      <c r="K19" s="2" t="s">
        <v>213</v>
      </c>
      <c r="P19" s="9" t="str">
        <f>IF(A19&lt;&gt;"",MAX($P$1:P18)+1,"")</f>
        <v/>
      </c>
      <c r="Q19" s="1" t="str">
        <f>IFERROR(INDEX($A$7:$A$30,MATCH(ROW(A11),$P$7:$P40,0)),"")</f>
        <v/>
      </c>
      <c r="R19" s="1" t="str">
        <f>IFERROR(INDEX(#REF!,MATCH(ROW(#REF!),$P$7:$P40,0)),"")</f>
        <v/>
      </c>
      <c r="S19" s="1" t="str">
        <f>IFERROR(INDEX(#REF!,MATCH(ROW(#REF!),$P$7:$P40,0)),"")</f>
        <v/>
      </c>
    </row>
    <row r="20" spans="2:19" ht="15.75" customHeight="1" x14ac:dyDescent="0.2">
      <c r="B20" s="14" t="s">
        <v>308</v>
      </c>
      <c r="C20" s="328" t="s">
        <v>331</v>
      </c>
      <c r="D20" s="359" t="s">
        <v>77</v>
      </c>
      <c r="E20" s="371">
        <v>3</v>
      </c>
      <c r="F20" s="389">
        <v>1</v>
      </c>
      <c r="G20" s="377">
        <f t="shared" ref="G20" si="5">F20*$M$3*$N$4</f>
        <v>1.258</v>
      </c>
      <c r="H20" s="22" t="s">
        <v>30</v>
      </c>
      <c r="I20" s="23">
        <v>1000</v>
      </c>
      <c r="J20" s="17">
        <f>G20*I20</f>
        <v>1258</v>
      </c>
      <c r="P20" s="9" t="str">
        <f>IF(A20&lt;&gt;"",MAX($P$1:P19)+1,"")</f>
        <v/>
      </c>
      <c r="Q20" s="1" t="str">
        <f>IFERROR(INDEX($A$7:$A$30,MATCH(ROW(A12),$P$7:$P41,0)),"")</f>
        <v/>
      </c>
      <c r="R20" s="1" t="str">
        <f>IFERROR(INDEX(#REF!,MATCH(ROW(#REF!),$P$7:$P41,0)),"")</f>
        <v/>
      </c>
      <c r="S20" s="1" t="str">
        <f>IFERROR(INDEX(#REF!,MATCH(ROW(#REF!),$P$7:$P41,0)),"")</f>
        <v/>
      </c>
    </row>
    <row r="21" spans="2:19" ht="64.5" thickBot="1" x14ac:dyDescent="0.25">
      <c r="B21" s="18" t="s">
        <v>309</v>
      </c>
      <c r="C21" s="304"/>
      <c r="D21" s="360"/>
      <c r="E21" s="361"/>
      <c r="F21" s="390"/>
      <c r="G21" s="352"/>
      <c r="H21" s="19" t="s">
        <v>31</v>
      </c>
      <c r="I21" s="20">
        <f>I20*12</f>
        <v>12000</v>
      </c>
      <c r="J21" s="21">
        <f>I21*G20</f>
        <v>15096</v>
      </c>
      <c r="K21" s="2" t="s">
        <v>213</v>
      </c>
      <c r="P21" s="9" t="str">
        <f>IF(A21&lt;&gt;"",MAX($P$1:P20)+1,"")</f>
        <v/>
      </c>
      <c r="Q21" s="1" t="str">
        <f>IFERROR(INDEX($A$7:$A$30,MATCH(ROW(A15),$P$7:$P42,0)),"")</f>
        <v/>
      </c>
      <c r="R21" s="1" t="str">
        <f>IFERROR(INDEX(#REF!,MATCH(ROW(#REF!),$P$7:$P42,0)),"")</f>
        <v/>
      </c>
      <c r="S21" s="1" t="str">
        <f>IFERROR(INDEX(#REF!,MATCH(ROW(#REF!),$P$7:$P42,0)),"")</f>
        <v/>
      </c>
    </row>
    <row r="22" spans="2:19" ht="15.75" customHeight="1" thickBot="1" x14ac:dyDescent="0.25">
      <c r="B22" s="429" t="s">
        <v>69</v>
      </c>
      <c r="C22" s="430"/>
      <c r="D22" s="430"/>
      <c r="E22" s="430"/>
      <c r="F22" s="430"/>
      <c r="G22" s="430"/>
      <c r="H22" s="430"/>
      <c r="I22" s="432"/>
      <c r="J22" s="431"/>
      <c r="P22" s="9" t="str">
        <f>IF(A22&lt;&gt;"",MAX($P$1:P21)+1,"")</f>
        <v/>
      </c>
      <c r="Q22" s="1" t="str">
        <f>IFERROR(INDEX($A$7:$A$30,MATCH(ROW(A16),$P$7:$P43,0)),"")</f>
        <v/>
      </c>
      <c r="R22" s="1" t="str">
        <f>IFERROR(INDEX(#REF!,MATCH(ROW(#REF!),$P$7:$P43,0)),"")</f>
        <v/>
      </c>
      <c r="S22" s="1" t="str">
        <f>IFERROR(INDEX(#REF!,MATCH(ROW(#REF!),$P$7:$P43,0)),"")</f>
        <v/>
      </c>
    </row>
    <row r="23" spans="2:19" ht="15.75" customHeight="1" x14ac:dyDescent="0.2">
      <c r="B23" s="14" t="s">
        <v>312</v>
      </c>
      <c r="C23" s="328" t="s">
        <v>331</v>
      </c>
      <c r="D23" s="359" t="s">
        <v>77</v>
      </c>
      <c r="E23" s="371">
        <v>3</v>
      </c>
      <c r="F23" s="389">
        <v>2.02</v>
      </c>
      <c r="G23" s="377">
        <f t="shared" ref="G23" si="6">F23*$M$3*$N$4</f>
        <v>2.5411600000000001</v>
      </c>
      <c r="H23" s="15" t="s">
        <v>30</v>
      </c>
      <c r="I23" s="24">
        <v>1000</v>
      </c>
      <c r="J23" s="17">
        <f>G23*I23</f>
        <v>2541.1600000000003</v>
      </c>
      <c r="P23" s="9" t="str">
        <f>IF(A23&lt;&gt;"",MAX($P$1:P22)+1,"")</f>
        <v/>
      </c>
      <c r="Q23" s="1" t="str">
        <f>IFERROR(INDEX($A$7:$A$30,MATCH(ROW(A17),$P$7:$P44,0)),"")</f>
        <v/>
      </c>
      <c r="R23" s="1" t="str">
        <f>IFERROR(INDEX(#REF!,MATCH(ROW(#REF!),$P$7:$P44,0)),"")</f>
        <v/>
      </c>
      <c r="S23" s="1" t="str">
        <f>IFERROR(INDEX(#REF!,MATCH(ROW(#REF!),$P$7:$P44,0)),"")</f>
        <v/>
      </c>
    </row>
    <row r="24" spans="2:19" ht="64.5" thickBot="1" x14ac:dyDescent="0.25">
      <c r="B24" s="18" t="s">
        <v>313</v>
      </c>
      <c r="C24" s="304"/>
      <c r="D24" s="360"/>
      <c r="E24" s="361"/>
      <c r="F24" s="390"/>
      <c r="G24" s="352"/>
      <c r="H24" s="19" t="s">
        <v>31</v>
      </c>
      <c r="I24" s="25">
        <v>12000</v>
      </c>
      <c r="J24" s="21">
        <f>I24*G23</f>
        <v>30493.920000000002</v>
      </c>
      <c r="K24" s="2" t="s">
        <v>213</v>
      </c>
      <c r="P24" s="9" t="str">
        <f>IF(A24&lt;&gt;"",MAX($P$1:P23)+1,"")</f>
        <v/>
      </c>
      <c r="Q24" s="1" t="str">
        <f>IFERROR(INDEX($A$7:$A$30,MATCH(ROW(A18),$P$7:$P45,0)),"")</f>
        <v/>
      </c>
      <c r="R24" s="1" t="str">
        <f>IFERROR(INDEX(#REF!,MATCH(ROW(#REF!),$P$7:$P45,0)),"")</f>
        <v/>
      </c>
      <c r="S24" s="1" t="str">
        <f>IFERROR(INDEX(#REF!,MATCH(ROW(#REF!),$P$7:$P45,0)),"")</f>
        <v/>
      </c>
    </row>
    <row r="25" spans="2:19" ht="15.75" customHeight="1" x14ac:dyDescent="0.2">
      <c r="B25" s="14" t="s">
        <v>314</v>
      </c>
      <c r="C25" s="328" t="s">
        <v>331</v>
      </c>
      <c r="D25" s="359" t="s">
        <v>77</v>
      </c>
      <c r="E25" s="371">
        <v>3</v>
      </c>
      <c r="F25" s="389">
        <v>1.75</v>
      </c>
      <c r="G25" s="377">
        <f t="shared" ref="G25" si="7">F25*$M$3*$N$4</f>
        <v>2.2015000000000002</v>
      </c>
      <c r="H25" s="22" t="s">
        <v>30</v>
      </c>
      <c r="I25" s="26">
        <v>1000</v>
      </c>
      <c r="J25" s="17">
        <f>G25*I25</f>
        <v>2201.5000000000005</v>
      </c>
      <c r="P25" s="9" t="str">
        <f>IF(A25&lt;&gt;"",MAX($P$1:P24)+1,"")</f>
        <v/>
      </c>
      <c r="Q25" s="1" t="str">
        <f>IFERROR(INDEX($A$7:$A$30,MATCH(ROW(A19),$P$7:$P46,0)),"")</f>
        <v/>
      </c>
      <c r="R25" s="1" t="str">
        <f>IFERROR(INDEX(#REF!,MATCH(ROW(#REF!),$P$7:$P46,0)),"")</f>
        <v/>
      </c>
      <c r="S25" s="1" t="str">
        <f>IFERROR(INDEX(#REF!,MATCH(ROW(#REF!),$P$7:$P46,0)),"")</f>
        <v/>
      </c>
    </row>
    <row r="26" spans="2:19" ht="64.5" thickBot="1" x14ac:dyDescent="0.25">
      <c r="B26" s="18" t="s">
        <v>315</v>
      </c>
      <c r="C26" s="304"/>
      <c r="D26" s="360"/>
      <c r="E26" s="361"/>
      <c r="F26" s="390"/>
      <c r="G26" s="352"/>
      <c r="H26" s="19" t="s">
        <v>31</v>
      </c>
      <c r="I26" s="25">
        <v>24000</v>
      </c>
      <c r="J26" s="21">
        <f>I26*G25</f>
        <v>52836.000000000007</v>
      </c>
      <c r="K26" s="2" t="s">
        <v>213</v>
      </c>
      <c r="P26" s="9" t="str">
        <f>IF(A26&lt;&gt;"",MAX($P$1:P25)+1,"")</f>
        <v/>
      </c>
      <c r="Q26" s="1" t="str">
        <f>IFERROR(INDEX($A$7:$A$30,MATCH(ROW(A20),$P$7:$P47,0)),"")</f>
        <v/>
      </c>
      <c r="R26" s="1" t="str">
        <f>IFERROR(INDEX(#REF!,MATCH(ROW(#REF!),$P$7:$P47,0)),"")</f>
        <v/>
      </c>
      <c r="S26" s="1" t="str">
        <f>IFERROR(INDEX(#REF!,MATCH(ROW(#REF!),$P$7:$P47,0)),"")</f>
        <v/>
      </c>
    </row>
    <row r="27" spans="2:19" ht="15.75" customHeight="1" x14ac:dyDescent="0.2">
      <c r="B27" s="14" t="s">
        <v>316</v>
      </c>
      <c r="C27" s="328" t="s">
        <v>331</v>
      </c>
      <c r="D27" s="359" t="s">
        <v>77</v>
      </c>
      <c r="E27" s="371">
        <v>3</v>
      </c>
      <c r="F27" s="389">
        <v>1.5</v>
      </c>
      <c r="G27" s="377">
        <f t="shared" ref="G27" si="8">F27*$M$3*$N$4</f>
        <v>1.887</v>
      </c>
      <c r="H27" s="22" t="s">
        <v>30</v>
      </c>
      <c r="I27" s="26">
        <v>1000</v>
      </c>
      <c r="J27" s="17">
        <f>G27*I27</f>
        <v>1887</v>
      </c>
      <c r="P27" s="9" t="str">
        <f>IF(A27&lt;&gt;"",MAX($P$1:P26)+1,"")</f>
        <v/>
      </c>
      <c r="Q27" s="1" t="str">
        <f>IFERROR(INDEX($A$7:$A$30,MATCH(ROW(A21),$P$7:$P48,0)),"")</f>
        <v/>
      </c>
      <c r="R27" s="1" t="str">
        <f>IFERROR(INDEX(#REF!,MATCH(ROW(#REF!),$P$7:$P48,0)),"")</f>
        <v/>
      </c>
      <c r="S27" s="1" t="str">
        <f>IFERROR(INDEX(#REF!,MATCH(ROW(#REF!),$P$7:$P48,0)),"")</f>
        <v/>
      </c>
    </row>
    <row r="28" spans="2:19" ht="64.5" thickBot="1" x14ac:dyDescent="0.25">
      <c r="B28" s="18" t="s">
        <v>317</v>
      </c>
      <c r="C28" s="304"/>
      <c r="D28" s="360"/>
      <c r="E28" s="361"/>
      <c r="F28" s="390"/>
      <c r="G28" s="352"/>
      <c r="H28" s="19" t="s">
        <v>31</v>
      </c>
      <c r="I28" s="25">
        <v>48000</v>
      </c>
      <c r="J28" s="21">
        <f>I28*G27</f>
        <v>90576</v>
      </c>
      <c r="K28" s="2" t="s">
        <v>213</v>
      </c>
      <c r="P28" s="9" t="str">
        <f>IF(A28&lt;&gt;"",MAX($P$1:P27)+1,"")</f>
        <v/>
      </c>
      <c r="Q28" s="1" t="str">
        <f>IFERROR(INDEX($A$7:$A$30,MATCH(ROW(A22),$P$7:$P49,0)),"")</f>
        <v/>
      </c>
      <c r="R28" s="1" t="str">
        <f>IFERROR(INDEX(#REF!,MATCH(ROW(#REF!),$P$7:$P49,0)),"")</f>
        <v/>
      </c>
      <c r="S28" s="1" t="str">
        <f>IFERROR(INDEX(#REF!,MATCH(ROW(#REF!),$P$7:$P49,0)),"")</f>
        <v/>
      </c>
    </row>
    <row r="29" spans="2:19" ht="15.75" customHeight="1" thickBot="1" x14ac:dyDescent="0.25">
      <c r="B29" s="339" t="s">
        <v>70</v>
      </c>
      <c r="C29" s="341"/>
      <c r="D29" s="341"/>
      <c r="E29" s="341"/>
      <c r="F29" s="341"/>
      <c r="G29" s="341"/>
      <c r="H29" s="341"/>
      <c r="I29" s="433"/>
      <c r="J29" s="342"/>
      <c r="P29" s="9" t="str">
        <f>IF(A29&lt;&gt;"",MAX($P$1:P28)+1,"")</f>
        <v/>
      </c>
      <c r="Q29" s="1" t="str">
        <f>IFERROR(INDEX($A$7:$A$30,MATCH(ROW(A23),$P$7:$P50,0)),"")</f>
        <v/>
      </c>
      <c r="R29" s="1" t="str">
        <f>IFERROR(INDEX(#REF!,MATCH(ROW(#REF!),$P$7:$P50,0)),"")</f>
        <v/>
      </c>
      <c r="S29" s="1" t="str">
        <f>IFERROR(INDEX(#REF!,MATCH(ROW(#REF!),$P$7:$P50,0)),"")</f>
        <v/>
      </c>
    </row>
    <row r="30" spans="2:19" ht="15.75" customHeight="1" x14ac:dyDescent="0.2">
      <c r="B30" s="27" t="s">
        <v>297</v>
      </c>
      <c r="C30" s="201" t="s">
        <v>331</v>
      </c>
      <c r="D30" s="410" t="s">
        <v>77</v>
      </c>
      <c r="E30" s="371">
        <v>3</v>
      </c>
      <c r="F30" s="389">
        <v>0.05</v>
      </c>
      <c r="G30" s="377">
        <f>F30*$M$3*$N$4</f>
        <v>6.2899999999999998E-2</v>
      </c>
      <c r="H30" s="22" t="s">
        <v>30</v>
      </c>
      <c r="I30" s="23">
        <v>20000</v>
      </c>
      <c r="J30" s="17">
        <f>G30*I30</f>
        <v>1258</v>
      </c>
      <c r="P30" s="9" t="str">
        <f>IF(A30&lt;&gt;"",MAX($P$1:P29)+1,"")</f>
        <v/>
      </c>
      <c r="Q30" s="1" t="str">
        <f>IFERROR(INDEX($A$7:$A$30,MATCH(ROW(A24),$P$7:$P51,0)),"")</f>
        <v/>
      </c>
      <c r="R30" s="1" t="str">
        <f>IFERROR(INDEX(#REF!,MATCH(ROW(#REF!),$P$7:$P51,0)),"")</f>
        <v/>
      </c>
      <c r="S30" s="1" t="str">
        <f>IFERROR(INDEX(#REF!,MATCH(ROW(#REF!),$P$7:$P51,0)),"")</f>
        <v/>
      </c>
    </row>
    <row r="31" spans="2:19" ht="39" thickBot="1" x14ac:dyDescent="0.25">
      <c r="B31" s="28" t="s">
        <v>81</v>
      </c>
      <c r="C31" s="203"/>
      <c r="D31" s="266"/>
      <c r="E31" s="361"/>
      <c r="F31" s="390"/>
      <c r="G31" s="352"/>
      <c r="H31" s="19" t="s">
        <v>31</v>
      </c>
      <c r="I31" s="20">
        <f>I30*12</f>
        <v>240000</v>
      </c>
      <c r="J31" s="21">
        <f>I31*G30</f>
        <v>15096</v>
      </c>
      <c r="K31" s="2" t="s">
        <v>213</v>
      </c>
      <c r="P31" s="9" t="str">
        <f>IF(A31&lt;&gt;"",MAX($P$1:P30)+1,"")</f>
        <v/>
      </c>
      <c r="Q31" s="1" t="str">
        <f>IFERROR(INDEX($A$7:$A$30,MATCH(ROW(A25),$P$7:$P52,0)),"")</f>
        <v/>
      </c>
      <c r="R31" s="1" t="str">
        <f>IFERROR(INDEX(#REF!,MATCH(ROW(#REF!),$P$7:$P52,0)),"")</f>
        <v/>
      </c>
      <c r="S31" s="1" t="str">
        <f>IFERROR(INDEX(#REF!,MATCH(ROW(#REF!),$P$7:$P52,0)),"")</f>
        <v/>
      </c>
    </row>
    <row r="32" spans="2:19" ht="23.25" customHeight="1" thickBot="1" x14ac:dyDescent="0.3">
      <c r="E32" s="404" t="s">
        <v>11</v>
      </c>
      <c r="F32" s="405"/>
      <c r="G32" s="405"/>
      <c r="H32" s="405"/>
      <c r="I32" s="405"/>
      <c r="J32" s="29">
        <f>SUMIF(K7:K31,"S",J7:J31)</f>
        <v>394005.60000000003</v>
      </c>
    </row>
    <row r="33" spans="2:10" ht="14.45" customHeight="1" x14ac:dyDescent="0.25">
      <c r="H33" s="30"/>
      <c r="I33" s="31"/>
    </row>
    <row r="34" spans="2:10" ht="14.25" x14ac:dyDescent="0.25">
      <c r="B34" s="236" t="s">
        <v>368</v>
      </c>
      <c r="C34" s="236"/>
      <c r="D34" s="236"/>
      <c r="E34" s="236"/>
      <c r="F34" s="236"/>
      <c r="G34" s="236"/>
      <c r="H34" s="236"/>
      <c r="I34" s="236"/>
      <c r="J34" s="236"/>
    </row>
    <row r="35" spans="2:10" ht="14.25" x14ac:dyDescent="0.25">
      <c r="B35" s="223" t="s">
        <v>12</v>
      </c>
      <c r="C35" s="223"/>
      <c r="D35" s="223"/>
      <c r="E35" s="223"/>
      <c r="F35" s="223"/>
      <c r="G35" s="223"/>
      <c r="H35" s="223"/>
      <c r="I35" s="223"/>
      <c r="J35" s="223"/>
    </row>
    <row r="36" spans="2:10" x14ac:dyDescent="0.25">
      <c r="C36" s="32"/>
      <c r="E36" s="2"/>
    </row>
    <row r="38" spans="2:10" ht="35.25" customHeight="1" x14ac:dyDescent="0.25">
      <c r="E38" s="2"/>
    </row>
    <row r="39" spans="2:10" ht="23.25" customHeight="1" x14ac:dyDescent="0.25">
      <c r="E39" s="2"/>
    </row>
    <row r="40" spans="2:10" ht="27" customHeight="1" x14ac:dyDescent="0.25">
      <c r="E40" s="2"/>
    </row>
    <row r="41" spans="2:10" ht="28.5" customHeight="1" x14ac:dyDescent="0.25">
      <c r="E41" s="2"/>
    </row>
    <row r="42" spans="2:10" ht="30" customHeight="1" x14ac:dyDescent="0.25">
      <c r="E42" s="2"/>
    </row>
    <row r="43" spans="2:10" ht="18.75" customHeight="1" x14ac:dyDescent="0.25">
      <c r="E43" s="2"/>
    </row>
    <row r="57" spans="5:5" ht="15" customHeight="1" x14ac:dyDescent="0.25">
      <c r="E57" s="2"/>
    </row>
  </sheetData>
  <mergeCells count="72">
    <mergeCell ref="B34:J34"/>
    <mergeCell ref="B35:J35"/>
    <mergeCell ref="B29:J29"/>
    <mergeCell ref="C30:C31"/>
    <mergeCell ref="D30:D31"/>
    <mergeCell ref="E30:E31"/>
    <mergeCell ref="F30:F31"/>
    <mergeCell ref="G30:G31"/>
    <mergeCell ref="E32:I32"/>
    <mergeCell ref="G27:G28"/>
    <mergeCell ref="C25:C26"/>
    <mergeCell ref="D25:D26"/>
    <mergeCell ref="E25:E26"/>
    <mergeCell ref="F25:F26"/>
    <mergeCell ref="G25:G26"/>
    <mergeCell ref="C27:C28"/>
    <mergeCell ref="D27:D28"/>
    <mergeCell ref="E27:E28"/>
    <mergeCell ref="F27:F28"/>
    <mergeCell ref="B22:J22"/>
    <mergeCell ref="C23:C24"/>
    <mergeCell ref="D23:D24"/>
    <mergeCell ref="E23:E24"/>
    <mergeCell ref="F23:F24"/>
    <mergeCell ref="G23:G24"/>
    <mergeCell ref="G20:G21"/>
    <mergeCell ref="C18:C19"/>
    <mergeCell ref="D18:D19"/>
    <mergeCell ref="E18:E19"/>
    <mergeCell ref="F18:F19"/>
    <mergeCell ref="G18:G19"/>
    <mergeCell ref="C20:C21"/>
    <mergeCell ref="D20:D21"/>
    <mergeCell ref="E20:E21"/>
    <mergeCell ref="F20:F21"/>
    <mergeCell ref="B15:J15"/>
    <mergeCell ref="C16:C17"/>
    <mergeCell ref="D16:D17"/>
    <mergeCell ref="E16:E17"/>
    <mergeCell ref="F16:F17"/>
    <mergeCell ref="G16:G17"/>
    <mergeCell ref="G11:G12"/>
    <mergeCell ref="C9:C10"/>
    <mergeCell ref="D9:D10"/>
    <mergeCell ref="E9:E10"/>
    <mergeCell ref="F9:F10"/>
    <mergeCell ref="G9:G10"/>
    <mergeCell ref="C11:C12"/>
    <mergeCell ref="D11:D12"/>
    <mergeCell ref="E11:E12"/>
    <mergeCell ref="F11:F12"/>
    <mergeCell ref="B5:J5"/>
    <mergeCell ref="B6:J6"/>
    <mergeCell ref="C7:C8"/>
    <mergeCell ref="D7:D8"/>
    <mergeCell ref="E7:E8"/>
    <mergeCell ref="F7:F8"/>
    <mergeCell ref="G7:G8"/>
    <mergeCell ref="B2:J2"/>
    <mergeCell ref="B3:B4"/>
    <mergeCell ref="C3:C4"/>
    <mergeCell ref="D3:D4"/>
    <mergeCell ref="E3:E4"/>
    <mergeCell ref="F3:F4"/>
    <mergeCell ref="G3:G4"/>
    <mergeCell ref="H3:I4"/>
    <mergeCell ref="J3:J4"/>
    <mergeCell ref="C13:C14"/>
    <mergeCell ref="D13:D14"/>
    <mergeCell ref="E13:E14"/>
    <mergeCell ref="F13:F14"/>
    <mergeCell ref="G13:G14"/>
  </mergeCells>
  <pageMargins left="0.511811024" right="0.511811024" top="0.78740157499999996" bottom="0.78740157499999996" header="0.31496062000000002" footer="0.31496062000000002"/>
  <pageSetup paperSize="9" scale="10" fitToHeight="0" orientation="portrait" horizontalDpi="300" verticalDpi="300" r:id="rId1"/>
  <ignoredErrors>
    <ignoredError sqref="J8 C15:J15 B15 H12:I12 H16:I17 H11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M r + d V C u d l g u m A A A A + A A A A B I A H A B D b 2 5 m a W c v U G F j a 2 F n Z S 5 4 b W w g o h g A K K A U A A A A A A A A A A A A A A A A A A A A A A A A A A A A h Y / N C o J A G E V f R W b v / K i B y O c I t U 2 I g m g 7 6 K R D O o o z N r 5 b i x 6 p V 0 g o q 1 3 L e z i L c x + 3 O 2 R T 2 3 h X O R j V 6 R Q x T J E n d d G V S l c p G u 3 Z j 1 H G Y S e K i 6 i k N 8 v a J J M p U 1 R b 2 y e E O O e w C 3 E 3 V C S g l J F T v j 0 U t W w F + s j q v + w r b a z Q h U Q c j q 8 Y H u C I 4 W g V M x x S B m T B k C v 9 V Y K 5 G F M g P x A 2 Y 2 P H Q f L e + u s 9 k G U C e b / g T 1 B L A w Q U A A I A C A A y v 5 1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M r + d V C i K R 7 g O A A A A E Q A A A B M A H A B G b 3 J t d W x h c y 9 T Z W N 0 a W 9 u M S 5 t I K I Y A C i g F A A A A A A A A A A A A A A A A A A A A A A A A A A A A C t O T S 7 J z M 9 T C I b Q h t Y A U E s B A i 0 A F A A C A A g A M r + d V C u d l g u m A A A A + A A A A B I A A A A A A A A A A A A A A A A A A A A A A E N v b m Z p Z y 9 Q Y W N r Y W d l L n h t b F B L A Q I t A B Q A A g A I A D K / n V Q P y u m r p A A A A O k A A A A T A A A A A A A A A A A A A A A A A P I A A A B b Q 2 9 u d G V u d F 9 U e X B l c 1 0 u e G 1 s U E s B A i 0 A F A A C A A g A M r + d V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F K U Z 7 E r m X R J m p x V g P / J H c I A A A A A A g A A A A A A E G Y A A A A B A A A g A A A A i x H M 6 w R H Y H 5 x r / 4 u 1 V Z C Q 2 S Z K e d M s f i Z r b g x 8 O 1 H Q h 4 A A A A A D o A A A A A C A A A g A A A A H q b M W + w k N A O D t p C i g e x 9 n X H o C e n N v g F / r / U r Z Y u 1 W 9 p Q A A A A q i 0 p i H p N i Z Y r o l Y H X F m 5 6 T 7 c S s y s Y 3 E Y K 4 L B i 3 6 I V e u 5 l T x v p y Q 8 K Q L r v 9 9 2 v w n m x w J Q q K Y 9 u I T k t E 4 K w K 5 j 5 0 K c J N B r H i l J N 7 6 l K 5 h e 8 u R A A A A A 1 N L A 7 O d 1 y i a N 5 b 9 B x D u R 8 N 2 / 2 C 0 I R X F O 8 e h P 9 m o 6 C n B N W 8 h s K 5 7 5 f D u R v b V 0 s G a 9 + y Q + H y i p + + c 3 o m y g G K q D 3 A = = < / D a t a M a s h u p > 
</file>

<file path=customXml/itemProps1.xml><?xml version="1.0" encoding="utf-8"?>
<ds:datastoreItem xmlns:ds="http://schemas.openxmlformats.org/officeDocument/2006/customXml" ds:itemID="{133119B5-CD64-4CF0-874D-7B50994C23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4</vt:i4>
      </vt:variant>
    </vt:vector>
  </HeadingPairs>
  <TitlesOfParts>
    <vt:vector size="13" baseType="lpstr">
      <vt:lpstr>PROFISSIONAIS</vt:lpstr>
      <vt:lpstr>DESLOCAMENTO</vt:lpstr>
      <vt:lpstr>PRANCHAS</vt:lpstr>
      <vt:lpstr>PLOTAGEM</vt:lpstr>
      <vt:lpstr>LEV_TOPOG</vt:lpstr>
      <vt:lpstr>PROJETOS1</vt:lpstr>
      <vt:lpstr>PROJETOS2</vt:lpstr>
      <vt:lpstr>ORÇAMENTO</vt:lpstr>
      <vt:lpstr>RELATÓRIOS</vt:lpstr>
      <vt:lpstr>PLOTAGEM!Area_de_impressao</vt:lpstr>
      <vt:lpstr>PROJETOS1!Area_de_impressao</vt:lpstr>
      <vt:lpstr>PROJETOS2!Area_de_impressao</vt:lpstr>
      <vt:lpstr>RELATÓRIOS!Area_de_impressao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2022-10-06T14:29:24Z</cp:lastPrinted>
  <dcterms:created xsi:type="dcterms:W3CDTF">2020-03-12T10:46:57Z</dcterms:created>
  <dcterms:modified xsi:type="dcterms:W3CDTF">2022-10-07T13:06:39Z</dcterms:modified>
</cp:coreProperties>
</file>